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192.168.100.11\share\homepage\home\www\images\"/>
    </mc:Choice>
  </mc:AlternateContent>
  <xr:revisionPtr revIDLastSave="0" documentId="13_ncr:1_{A27C2886-A4F9-4F4D-BB68-2DEBD9DF8AC9}" xr6:coauthVersionLast="47" xr6:coauthVersionMax="47" xr10:uidLastSave="{00000000-0000-0000-0000-000000000000}"/>
  <bookViews>
    <workbookView xWindow="-120" yWindow="-120" windowWidth="29040" windowHeight="1584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 name="行政集計シート※記入不要です" sheetId="18" r:id="rId11"/>
  </sheets>
  <definedNames>
    <definedName name="_xlnm._FilterDatabase" localSheetId="0" hidden="1">'建築工事届（別記第40号様式）'!$A$59:$N$60</definedName>
    <definedName name="_xlnm._FilterDatabase" localSheetId="8" hidden="1">'市町村コード (2)'!$A$1:$F$1899</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10">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9" i="16" s="1"/>
  <c r="AZ60" i="16" s="1"/>
  <c r="AZ61" i="16" s="1"/>
  <c r="AZ54" i="16"/>
  <c r="AZ55" i="16" s="1"/>
  <c r="AZ56" i="16" s="1"/>
  <c r="AZ57" i="16" s="1"/>
  <c r="AZ50" i="16"/>
  <c r="AZ51" i="16" s="1"/>
  <c r="AZ52" i="16" s="1"/>
  <c r="AZ53" i="16" s="1"/>
  <c r="AZ46" i="16"/>
  <c r="AZ47" i="16" s="1"/>
  <c r="AZ48" i="16" s="1"/>
  <c r="AZ49" i="16" s="1"/>
  <c r="AZ42" i="16"/>
  <c r="AY62" i="16"/>
  <c r="AY63" i="16" s="1"/>
  <c r="AY64" i="16" s="1"/>
  <c r="AY65" i="16" s="1"/>
  <c r="AY58" i="16"/>
  <c r="AY59" i="16" s="1"/>
  <c r="AY60" i="16" s="1"/>
  <c r="AY61" i="16" s="1"/>
  <c r="AY54" i="16"/>
  <c r="AY50" i="16"/>
  <c r="AY51" i="16" s="1"/>
  <c r="AY52" i="16" s="1"/>
  <c r="AY53" i="16" s="1"/>
  <c r="AY46" i="16"/>
  <c r="AY47" i="16" s="1"/>
  <c r="AY48" i="16" s="1"/>
  <c r="AY49" i="16" s="1"/>
  <c r="AY42" i="16"/>
  <c r="AY43" i="16" s="1"/>
  <c r="AY44" i="16" s="1"/>
  <c r="AY45" i="16" s="1"/>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51" i="16" s="1"/>
  <c r="AV52" i="16" s="1"/>
  <c r="AV53" i="16" s="1"/>
  <c r="AV46" i="16"/>
  <c r="AV47" i="16" s="1"/>
  <c r="AV48" i="16" s="1"/>
  <c r="AV49" i="16" s="1"/>
  <c r="AV42" i="16"/>
  <c r="AU62" i="16"/>
  <c r="AU63" i="16" s="1"/>
  <c r="AU64" i="16" s="1"/>
  <c r="AU65" i="16" s="1"/>
  <c r="AU58" i="16"/>
  <c r="AU59" i="16" s="1"/>
  <c r="AU60" i="16" s="1"/>
  <c r="AU61" i="16" s="1"/>
  <c r="AU54" i="16"/>
  <c r="AU55" i="16" s="1"/>
  <c r="AU56" i="16" s="1"/>
  <c r="AU57" i="16" s="1"/>
  <c r="AU50" i="16"/>
  <c r="AU51" i="16" s="1"/>
  <c r="AU52" i="16" s="1"/>
  <c r="AU53" i="16" s="1"/>
  <c r="AU46" i="16"/>
  <c r="AU42" i="16"/>
  <c r="AU43" i="16" s="1"/>
  <c r="AU44" i="16" s="1"/>
  <c r="AU45" i="16" s="1"/>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S55" i="16" s="1"/>
  <c r="AS56" i="16" s="1"/>
  <c r="AS57" i="16" s="1"/>
  <c r="AT59" i="16"/>
  <c r="AT60" i="16" s="1"/>
  <c r="AT61" i="16" s="1"/>
  <c r="AT55" i="16"/>
  <c r="AT56" i="16" s="1"/>
  <c r="AT57" i="16" s="1"/>
  <c r="AY55" i="16"/>
  <c r="AY56" i="16" s="1"/>
  <c r="AY57" i="16" s="1"/>
  <c r="AS50" i="16"/>
  <c r="AS51" i="16" s="1"/>
  <c r="AS52" i="16" s="1"/>
  <c r="AS53" i="16" s="1"/>
  <c r="AS46" i="16"/>
  <c r="AS47" i="16" s="1"/>
  <c r="AS48" i="16" s="1"/>
  <c r="AS49" i="16" s="1"/>
  <c r="AS42" i="16"/>
  <c r="AS43" i="16" s="1"/>
  <c r="AS44" i="16" s="1"/>
  <c r="AS45" i="16" s="1"/>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47" i="16" s="1"/>
  <c r="AE48" i="16" s="1"/>
  <c r="AE49" i="16" s="1"/>
  <c r="AE54" i="16"/>
  <c r="AE42" i="16"/>
  <c r="AD62" i="16"/>
  <c r="AD50" i="16"/>
  <c r="AD58" i="16"/>
  <c r="AD46" i="16"/>
  <c r="AD47" i="16" s="1"/>
  <c r="AD48" i="16" s="1"/>
  <c r="AD49" i="16" s="1"/>
  <c r="AD54" i="16"/>
  <c r="AD42" i="16"/>
  <c r="AD43" i="16" s="1"/>
  <c r="AD44" i="16" s="1"/>
  <c r="AD45" i="16" s="1"/>
  <c r="AC62" i="16"/>
  <c r="AC58" i="16"/>
  <c r="AC54" i="16"/>
  <c r="AC50" i="16"/>
  <c r="AC46" i="16"/>
  <c r="AC42" i="16"/>
  <c r="AC43" i="16" s="1"/>
  <c r="AC44" i="16" s="1"/>
  <c r="AC45" i="16" s="1"/>
  <c r="AB62" i="16"/>
  <c r="AB50" i="16"/>
  <c r="AB58" i="16"/>
  <c r="AB46" i="16"/>
  <c r="AB54" i="16"/>
  <c r="AB42" i="16"/>
  <c r="AA62" i="16"/>
  <c r="AA58" i="16"/>
  <c r="AA54" i="16"/>
  <c r="AA50" i="16"/>
  <c r="AA46" i="16"/>
  <c r="AA42" i="16"/>
  <c r="Z62" i="16"/>
  <c r="Z58" i="16"/>
  <c r="Z54" i="16"/>
  <c r="Z50" i="16"/>
  <c r="Z46" i="16"/>
  <c r="Z47" i="16" s="1"/>
  <c r="Z48" i="16" s="1"/>
  <c r="Z49" i="16" s="1"/>
  <c r="Z42" i="16"/>
  <c r="Z43" i="16" s="1"/>
  <c r="Z44" i="16" s="1"/>
  <c r="Z45" i="16" s="1"/>
  <c r="Y62" i="16"/>
  <c r="Y50" i="16"/>
  <c r="Y58" i="16"/>
  <c r="Y59" i="16" s="1"/>
  <c r="Y60" i="16" s="1"/>
  <c r="Y61" i="16" s="1"/>
  <c r="Y46" i="16"/>
  <c r="Y63" i="16"/>
  <c r="Y64" i="16" s="1"/>
  <c r="Y65" i="16" s="1"/>
  <c r="Y54" i="16"/>
  <c r="Y55" i="16" s="1"/>
  <c r="Y56" i="16" s="1"/>
  <c r="Y57" i="16" s="1"/>
  <c r="Y42" i="16"/>
  <c r="Y43" i="16" s="1"/>
  <c r="Y44" i="16" s="1"/>
  <c r="Y45" i="16" s="1"/>
  <c r="X54" i="16"/>
  <c r="X58" i="16" s="1"/>
  <c r="X59" i="16" s="1"/>
  <c r="X60" i="16" s="1"/>
  <c r="X61" i="16" s="1"/>
  <c r="X42" i="16"/>
  <c r="W54" i="16"/>
  <c r="W42" i="16"/>
  <c r="C62" i="16"/>
  <c r="C63" i="16" s="1"/>
  <c r="C64" i="16" s="1"/>
  <c r="C65" i="16" s="1"/>
  <c r="C58" i="16"/>
  <c r="C59" i="16" s="1"/>
  <c r="C60" i="16" s="1"/>
  <c r="C61" i="16" s="1"/>
  <c r="C54" i="16"/>
  <c r="C55" i="16" s="1"/>
  <c r="C56" i="16" s="1"/>
  <c r="C57" i="16" s="1"/>
  <c r="C50" i="16"/>
  <c r="C51" i="16" s="1"/>
  <c r="C52" i="16" s="1"/>
  <c r="C53" i="16" s="1"/>
  <c r="C46" i="16"/>
  <c r="C47" i="16" s="1"/>
  <c r="C48" i="16" s="1"/>
  <c r="C49" i="16" s="1"/>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38" i="16"/>
  <c r="AZ34" i="16"/>
  <c r="AZ43" i="16"/>
  <c r="AZ44" i="16" s="1"/>
  <c r="AZ45" i="16" s="1"/>
  <c r="AZ30" i="16"/>
  <c r="AZ31" i="16" s="1"/>
  <c r="AZ32" i="16" s="1"/>
  <c r="AZ33" i="16" s="1"/>
  <c r="AY38" i="16"/>
  <c r="AY34" i="16"/>
  <c r="AY35" i="16" s="1"/>
  <c r="AY36" i="16" s="1"/>
  <c r="AY37" i="16" s="1"/>
  <c r="AY30" i="16"/>
  <c r="AX51" i="16"/>
  <c r="AX52" i="16" s="1"/>
  <c r="AX53" i="16" s="1"/>
  <c r="AX38" i="16"/>
  <c r="AX39" i="16" s="1"/>
  <c r="AX40" i="16" s="1"/>
  <c r="AX41" i="16" s="1"/>
  <c r="AX47" i="16"/>
  <c r="AX48" i="16" s="1"/>
  <c r="AX49" i="16" s="1"/>
  <c r="AX34" i="16"/>
  <c r="AX30" i="16"/>
  <c r="AW51" i="16"/>
  <c r="AW52" i="16" s="1"/>
  <c r="AW53" i="16" s="1"/>
  <c r="AW38" i="16"/>
  <c r="AW39" i="16" s="1"/>
  <c r="AW40" i="16" s="1"/>
  <c r="AW41" i="16" s="1"/>
  <c r="AW47" i="16"/>
  <c r="AW48" i="16" s="1"/>
  <c r="AW49" i="16" s="1"/>
  <c r="AW34" i="16"/>
  <c r="AW35" i="16" s="1"/>
  <c r="AW36" i="16" s="1"/>
  <c r="AW37" i="16" s="1"/>
  <c r="AW43" i="16"/>
  <c r="AW44" i="16" s="1"/>
  <c r="AW45" i="16" s="1"/>
  <c r="AW30" i="16"/>
  <c r="AV38" i="16"/>
  <c r="AV34" i="16"/>
  <c r="AV43" i="16"/>
  <c r="AV44" i="16" s="1"/>
  <c r="AV45" i="16" s="1"/>
  <c r="AV30" i="16"/>
  <c r="AU38" i="16"/>
  <c r="AU39" i="16" s="1"/>
  <c r="AU40" i="16" s="1"/>
  <c r="AU41" i="16" s="1"/>
  <c r="AU47" i="16"/>
  <c r="AU48" i="16" s="1"/>
  <c r="AU49" i="16" s="1"/>
  <c r="AU34" i="16"/>
  <c r="AU35" i="16" s="1"/>
  <c r="AU36" i="16" s="1"/>
  <c r="AU37"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38" i="16"/>
  <c r="AS39" i="16" s="1"/>
  <c r="AS40" i="16" s="1"/>
  <c r="AS41"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35" i="16" s="1"/>
  <c r="AF36" i="16" s="1"/>
  <c r="AF37" i="16" s="1"/>
  <c r="AF43" i="16"/>
  <c r="AF44" i="16" s="1"/>
  <c r="AF45" i="16" s="1"/>
  <c r="AF30" i="16"/>
  <c r="AF31" i="16" s="1"/>
  <c r="AF32" i="16" s="1"/>
  <c r="AF33" i="16" s="1"/>
  <c r="AE38" i="16"/>
  <c r="AE39" i="16" s="1"/>
  <c r="AE40" i="16" s="1"/>
  <c r="AE41" i="16" s="1"/>
  <c r="AE34" i="16"/>
  <c r="AE35" i="16" s="1"/>
  <c r="AE36" i="16" s="1"/>
  <c r="AE37" i="16" s="1"/>
  <c r="AE30" i="16"/>
  <c r="AE31" i="16" s="1"/>
  <c r="AE32" i="16" s="1"/>
  <c r="AE33" i="16" s="1"/>
  <c r="AD38" i="16"/>
  <c r="AD34" i="16"/>
  <c r="AD35" i="16" s="1"/>
  <c r="AD36" i="16" s="1"/>
  <c r="AD37" i="16" s="1"/>
  <c r="AD30" i="16"/>
  <c r="AD31" i="16" s="1"/>
  <c r="AD32" i="16" s="1"/>
  <c r="AD33" i="16" s="1"/>
  <c r="AC38" i="16"/>
  <c r="AC39" i="16" s="1"/>
  <c r="AC40" i="16" s="1"/>
  <c r="AC41" i="16" s="1"/>
  <c r="AC34" i="16"/>
  <c r="AC35" i="16" s="1"/>
  <c r="AC36" i="16" s="1"/>
  <c r="AC37" i="16" s="1"/>
  <c r="AC30" i="16"/>
  <c r="AC31" i="16" s="1"/>
  <c r="AC32" i="16" s="1"/>
  <c r="AC33" i="16" s="1"/>
  <c r="AB38" i="16"/>
  <c r="AB34" i="16"/>
  <c r="AB30" i="16"/>
  <c r="AB31" i="16" s="1"/>
  <c r="AB32" i="16" s="1"/>
  <c r="AB33" i="16" s="1"/>
  <c r="AA38" i="16"/>
  <c r="AA39" i="16" s="1"/>
  <c r="AA40" i="16" s="1"/>
  <c r="AA41" i="16" s="1"/>
  <c r="AA43" i="16"/>
  <c r="AA44" i="16" s="1"/>
  <c r="AA45" i="16" s="1"/>
  <c r="AA30" i="16"/>
  <c r="AA31" i="16" s="1"/>
  <c r="AA32" i="16" s="1"/>
  <c r="AA33" i="16" s="1"/>
  <c r="AA34" i="16"/>
  <c r="AA35" i="16" s="1"/>
  <c r="AA36" i="16" s="1"/>
  <c r="AA37" i="16" s="1"/>
  <c r="Y51" i="16"/>
  <c r="Y52" i="16" s="1"/>
  <c r="Y53" i="16" s="1"/>
  <c r="Y38" i="16"/>
  <c r="Y47" i="16"/>
  <c r="Y48" i="16" s="1"/>
  <c r="Y49" i="16" s="1"/>
  <c r="Y34" i="16"/>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C47" i="16"/>
  <c r="AC48" i="16" s="1"/>
  <c r="AC49" i="16" s="1"/>
  <c r="AB47" i="16"/>
  <c r="AB48" i="16" s="1"/>
  <c r="AB49" i="16" s="1"/>
  <c r="AA47" i="16"/>
  <c r="AA48" i="16" s="1"/>
  <c r="AA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3" i="16"/>
  <c r="C44" i="16" s="1"/>
  <c r="C45" i="16" s="1"/>
  <c r="C38" i="16"/>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1" i="16"/>
  <c r="AY32" i="16" s="1"/>
  <c r="AY33" i="16" s="1"/>
  <c r="AZ26" i="16"/>
  <c r="AZ27" i="16" s="1"/>
  <c r="AZ28" i="16" s="1"/>
  <c r="AZ29" i="16" s="1"/>
  <c r="AZ22" i="16"/>
  <c r="AZ23" i="16" s="1"/>
  <c r="AZ24" i="16" s="1"/>
  <c r="AZ25" i="16" s="1"/>
  <c r="AZ18" i="16"/>
  <c r="AZ19" i="16" s="1"/>
  <c r="AZ20" i="16" s="1"/>
  <c r="AZ21" i="16" s="1"/>
  <c r="AY26" i="16"/>
  <c r="AY27" i="16" s="1"/>
  <c r="AY28" i="16" s="1"/>
  <c r="AY29" i="16" s="1"/>
  <c r="AY22" i="16"/>
  <c r="AY23" i="16" s="1"/>
  <c r="AY24" i="16" s="1"/>
  <c r="AY25" i="16" s="1"/>
  <c r="AY18" i="16"/>
  <c r="AY19" i="16" s="1"/>
  <c r="AY20" i="16" s="1"/>
  <c r="AY21" i="16" s="1"/>
  <c r="AV39" i="16"/>
  <c r="AV40" i="16" s="1"/>
  <c r="AV41" i="16" s="1"/>
  <c r="AT39" i="16"/>
  <c r="AT40" i="16" s="1"/>
  <c r="AT41" i="16" s="1"/>
  <c r="AX35" i="16"/>
  <c r="AX36" i="16" s="1"/>
  <c r="AX37" i="16" s="1"/>
  <c r="AV35" i="16"/>
  <c r="AV36" i="16" s="1"/>
  <c r="AV37" i="16" s="1"/>
  <c r="AX31" i="16"/>
  <c r="AX32" i="16" s="1"/>
  <c r="AX33" i="16" s="1"/>
  <c r="AW31" i="16"/>
  <c r="AW32" i="16" s="1"/>
  <c r="AW33" i="16" s="1"/>
  <c r="AV31" i="16"/>
  <c r="AV32" i="16" s="1"/>
  <c r="AV33" i="16" s="1"/>
  <c r="AS31" i="16"/>
  <c r="AS32" i="16" s="1"/>
  <c r="AS33" i="16" s="1"/>
  <c r="AS26" i="16"/>
  <c r="AS27" i="16" s="1"/>
  <c r="AS28" i="16" s="1"/>
  <c r="AS29" i="16" s="1"/>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26" i="16"/>
  <c r="AF22" i="16"/>
  <c r="AF18" i="16"/>
  <c r="AE26" i="16"/>
  <c r="AE22" i="16"/>
  <c r="AE18" i="16"/>
  <c r="AD39" i="16"/>
  <c r="AD40" i="16" s="1"/>
  <c r="AD41" i="16" s="1"/>
  <c r="AD18" i="16"/>
  <c r="AC26" i="16"/>
  <c r="AC22" i="16"/>
  <c r="AC18" i="16"/>
  <c r="AB39" i="16"/>
  <c r="AB40" i="16" s="1"/>
  <c r="AB41" i="16" s="1"/>
  <c r="AB35" i="16"/>
  <c r="AB36" i="16" s="1"/>
  <c r="AB37" i="16" s="1"/>
  <c r="AB26" i="16"/>
  <c r="AB22" i="16"/>
  <c r="AB18" i="16"/>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6" i="16"/>
  <c r="AX26" i="16"/>
  <c r="AW26" i="16"/>
  <c r="AW27" i="16" s="1"/>
  <c r="AW28" i="16" s="1"/>
  <c r="AW29" i="16" s="1"/>
  <c r="AV26" i="16"/>
  <c r="AU26" i="16"/>
  <c r="AU27" i="16" s="1"/>
  <c r="AU28" i="16" s="1"/>
  <c r="AU29" i="16" s="1"/>
  <c r="AT26" i="16"/>
  <c r="AT27" i="16" s="1"/>
  <c r="AT28" i="16" s="1"/>
  <c r="AT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D1892" i="14"/>
  <c r="D1893" i="14"/>
  <c r="D1894" i="14"/>
  <c r="D1895" i="14"/>
  <c r="D1896" i="14"/>
  <c r="D1897" i="14"/>
  <c r="D1898" i="14"/>
  <c r="D1899" i="14"/>
  <c r="D2" i="14"/>
  <c r="F1891" i="14" l="1"/>
  <c r="F1887" i="14"/>
  <c r="F1899" i="14"/>
  <c r="F1895" i="14"/>
  <c r="P6" i="16"/>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AX6" i="18" s="1"/>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BK48" i="18" s="1"/>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BW61" i="18" l="1"/>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H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X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AW5" i="18" s="1"/>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DN5" i="18"/>
  <c r="E14" i="18"/>
  <c r="E15" i="18" s="1"/>
  <c r="E16" i="18" s="1"/>
  <c r="AV13" i="18"/>
  <c r="AU13" i="18"/>
  <c r="AU12" i="18"/>
  <c r="AV12" i="18"/>
  <c r="AV11" i="18"/>
  <c r="AU11" i="18"/>
  <c r="F65" i="17"/>
  <c r="FL35" i="18" l="1"/>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G4" authorId="0" shapeId="0" xr:uid="{E99126A3-701B-4ED6-AAEF-0D922EDB169D}">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xr:uid="{B92D332A-ED81-4817-B0D5-CDF9CE588041}">
      <text>
        <r>
          <rPr>
            <sz val="12"/>
            <color indexed="81"/>
            <rFont val="ＭＳ Ｐゴシック"/>
            <family val="3"/>
            <charset val="128"/>
          </rPr>
          <t>１棟の中に利用関係が異なる住宅があるとき一連番号を記入する</t>
        </r>
      </text>
    </comment>
    <comment ref="I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J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xr:uid="{785B7F90-765E-44C1-9577-CE485C4ACABD}">
      <text>
        <r>
          <rPr>
            <sz val="12"/>
            <color indexed="81"/>
            <rFont val="MS P ゴシック"/>
            <family val="3"/>
            <charset val="128"/>
          </rPr>
          <t xml:space="preserve">１．新築
２．増築
３．改築
</t>
        </r>
      </text>
    </comment>
    <comment ref="O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xr:uid="{3C955726-F220-4557-A0D7-6CAA5BAB11F3}">
      <text>
        <r>
          <rPr>
            <sz val="12"/>
            <color indexed="81"/>
            <rFont val="MS P ゴシック"/>
            <family val="3"/>
            <charset val="128"/>
          </rPr>
          <t>１．新設
２．その他</t>
        </r>
        <r>
          <rPr>
            <sz val="9"/>
            <color indexed="81"/>
            <rFont val="MS P ゴシック"/>
            <family val="3"/>
            <charset val="128"/>
          </rPr>
          <t xml:space="preserve">
</t>
        </r>
      </text>
    </comment>
    <comment ref="X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xr:uid="{A17CD01C-5000-47D0-B96D-AE5F3FC014BB}">
      <text>
        <r>
          <rPr>
            <sz val="12"/>
            <color indexed="81"/>
            <rFont val="ＭＳ Ｐゴシック"/>
            <family val="3"/>
            <charset val="128"/>
            <scheme val="minor"/>
          </rPr>
          <t>１．在来工法
２．プレハブ工法
３．枠組壁工法</t>
        </r>
      </text>
    </comment>
    <comment ref="Z4" authorId="0" shapeId="0" xr:uid="{EB5EC7C2-97A9-4827-BEBB-52C025B13460}">
      <text>
        <r>
          <rPr>
            <sz val="12"/>
            <color indexed="81"/>
            <rFont val="ＭＳ Ｐゴシック"/>
            <family val="3"/>
            <charset val="128"/>
            <scheme val="minor"/>
          </rPr>
          <t>１．専用住宅
２．併用住宅
３．その他の住宅</t>
        </r>
      </text>
    </comment>
    <comment ref="AA4" authorId="0" shapeId="0" xr:uid="{AFEE8BA4-3C89-4CF1-8D76-6750153B3CEC}">
      <text>
        <r>
          <rPr>
            <sz val="12"/>
            <color indexed="81"/>
            <rFont val="ＭＳ Ｐゴシック"/>
            <family val="3"/>
            <charset val="128"/>
            <scheme val="minor"/>
          </rPr>
          <t>１．一戸建住宅
２．長屋建住宅
３．共同住宅</t>
        </r>
      </text>
    </comment>
    <comment ref="AB4" authorId="0" shapeId="0" xr:uid="{738AF0CE-FA8F-44B3-840A-BC83626CDEA3}">
      <text>
        <r>
          <rPr>
            <sz val="12"/>
            <color indexed="81"/>
            <rFont val="ＭＳ Ｐゴシック"/>
            <family val="3"/>
            <charset val="128"/>
            <scheme val="minor"/>
          </rPr>
          <t>１．持家
２．貸家
３．給与住宅　
４．分譲住宅</t>
        </r>
      </text>
    </comment>
    <comment ref="AF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<sst xmlns="http://schemas.openxmlformats.org/spreadsheetml/2006/main" count="7629" uniqueCount="2497">
  <si>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</si>
  <si>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</si>
  <si>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</si>
  <si>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</si>
  <si>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</si>
  <si>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</si>
  <si>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</si>
  <si>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</si>
  <si>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</si>
  <si>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</si>
  <si>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</si>
  <si>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</si>
  <si>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</si>
  <si>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</si>
  <si>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</si>
  <si>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</si>
  <si>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</si>
  <si>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</si>
  <si>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</si>
  <si>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</si>
  <si>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</si>
  <si>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</si>
  <si>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</si>
  <si>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</si>
  <si>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</si>
  <si>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</si>
  <si>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</si>
  <si>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</si>
  <si>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</si>
  <si>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</si>
  <si>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</si>
  <si>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</si>
  <si>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</si>
  <si>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</si>
  <si>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</si>
  <si>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</si>
  <si>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</si>
  <si>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</si>
  <si>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</si>
  <si>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</si>
  <si>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</si>
  <si>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</si>
  <si>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</si>
  <si>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</si>
  <si>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</si>
  <si>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</si>
  <si>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</si>
  <si>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</si>
  <si>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</si>
  <si>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</si>
  <si>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</si>
  <si>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</si>
  <si>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</si>
  <si>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</si>
  <si>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</si>
  <si>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</si>
  <si>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</si>
  <si>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</si>
  <si>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</si>
  <si>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</si>
  <si>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</si>
  <si>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</si>
  <si>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</si>
  <si>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</si>
  <si>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</si>
  <si>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</si>
  <si>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</si>
  <si>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</si>
  <si>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</si>
  <si>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</si>
  <si>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</si>
  <si>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</si>
  <si>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</si>
  <si>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</si>
  <si>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</si>
  <si>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</si>
  <si>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</si>
  <si>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</si>
  <si>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</si>
  <si>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</si>
  <si>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</si>
  <si>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</si>
  <si>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</si>
  <si>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</si>
  <si>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</si>
  <si>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</si>
  <si>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</si>
  <si>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</si>
  <si>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</si>
  <si>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</si>
  <si>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</si>
  <si>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</si>
  <si>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</si>
  <si>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</si>
  <si>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</si>
  <si>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</si>
  <si>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</si>
  <si>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</si>
  <si>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</si>
  <si>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</si>
  <si>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</si>
  <si>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</si>
  <si>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</si>
  <si>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</si>
  <si>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</si>
  <si>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</si>
  <si>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</si>
  <si>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</si>
  <si>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</si>
  <si>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</si>
  <si>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</si>
  <si>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</si>
  <si>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</si>
  <si>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</si>
  <si>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</si>
  <si>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</si>
  <si>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</si>
  <si>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</si>
  <si>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</si>
  <si>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</si>
  <si>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</si>
  <si>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</si>
  <si>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</si>
  <si>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</si>
  <si>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</si>
  <si>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</si>
  <si>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</si>
  <si>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</si>
  <si>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</si>
  <si>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</si>
  <si>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</si>
  <si>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</si>
  <si>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</si>
  <si>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</si>
  <si>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</si>
  <si>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</si>
  <si>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</si>
  <si>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</si>
  <si>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</si>
  <si>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</si>
  <si>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</si>
  <si>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</si>
  <si>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</si>
  <si>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</si>
  <si>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</si>
  <si>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</si>
  <si>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</si>
  <si>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</si>
  <si>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</si>
  <si>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</si>
  <si>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</si>
  <si>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</si>
  <si>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</si>
  <si>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</si>
  <si>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</si>
  <si>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</si>
  <si>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</si>
  <si>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</si>
  <si>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</si>
  <si>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</si>
  <si>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</si>
  <si>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</si>
  <si>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</si>
  <si>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</si>
  <si>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</si>
  <si>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</si>
  <si>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</si>
  <si>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</si>
  <si>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</si>
  <si>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</si>
  <si>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</si>
  <si>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</si>
  <si>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</si>
  <si>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</si>
  <si>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</si>
  <si>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</si>
  <si>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</si>
  <si>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</si>
  <si>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</si>
  <si>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</si>
  <si>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</si>
  <si>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</si>
  <si>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</si>
  <si>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</si>
  <si>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</si>
  <si>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</si>
  <si>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</si>
  <si>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</si>
  <si>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</si>
  <si>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</si>
  <si>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</si>
  <si>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</si>
  <si>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</si>
  <si>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</si>
  <si>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</si>
  <si>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</si>
  <si>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</si>
  <si>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</si>
  <si>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</si>
  <si>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</si>
  <si>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</si>
  <si>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</si>
  <si>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</si>
  <si>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</si>
  <si>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</si>
  <si>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</si>
  <si>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</si>
  <si>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</si>
  <si>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</si>
  <si>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</si>
  <si>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</si>
  <si>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</si>
  <si>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</si>
  <si>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</si>
  <si>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</si>
  <si>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</si>
  <si>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</si>
  <si>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</si>
  <si>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</si>
  <si>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</si>
  <si>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</si>
  <si>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</si>
  <si>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</si>
  <si>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</si>
  <si>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</si>
  <si>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</si>
  <si>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</si>
  <si>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</si>
  <si>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</si>
  <si>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</si>
  <si>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</si>
  <si>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</si>
  <si>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</si>
  <si>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</si>
  <si>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</si>
  <si>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</si>
  <si>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</si>
  <si>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</si>
  <si>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</si>
  <si>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</si>
  <si>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</si>
  <si>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</si>
  <si>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</si>
  <si>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</si>
  <si>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</si>
  <si>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</si>
  <si>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</si>
  <si>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</si>
  <si>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</si>
  <si>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</si>
  <si>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</si>
  <si>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</si>
  <si>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</si>
  <si>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</si>
  <si>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</si>
  <si>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</si>
  <si>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</si>
  <si>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</si>
  <si>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</si>
  <si>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</si>
  <si>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</si>
  <si>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</si>
  <si>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</si>
  <si>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</si>
  <si>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</si>
  <si>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</si>
  <si>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</si>
  <si>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</si>
  <si>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</si>
  <si>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</si>
  <si>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</si>
  <si>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</si>
  <si>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</si>
  <si>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</si>
  <si>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</si>
  <si>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</si>
  <si>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</si>
  <si>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</si>
  <si>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</si>
  <si>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</si>
  <si>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</si>
  <si>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</si>
  <si>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</si>
  <si>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</si>
  <si>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</si>
  <si>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</si>
  <si>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</si>
  <si>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</si>
  <si>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</si>
  <si>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</si>
  <si>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</si>
  <si>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</si>
  <si>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</si>
  <si>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</si>
  <si>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</si>
  <si>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</si>
  <si>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</si>
  <si>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</si>
  <si>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</si>
  <si>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</si>
  <si>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</si>
  <si>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</si>
  <si>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</si>
  <si>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</si>
  <si>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</si>
  <si>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</si>
  <si>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</si>
  <si>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</si>
  <si>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</si>
  <si>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</si>
  <si>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</si>
  <si>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</si>
  <si>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</si>
  <si>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</si>
  <si>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</si>
  <si>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</si>
  <si>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</si>
  <si>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</si>
  <si>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</si>
  <si>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</si>
  <si>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</si>
  <si>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</si>
  <si>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</si>
  <si>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</si>
  <si>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</si>
  <si>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</si>
  <si>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</si>
  <si>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</si>
  <si>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</si>
  <si>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</si>
  <si>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</si>
  <si>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</si>
  <si>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</si>
  <si>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</si>
  <si>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</si>
  <si>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</si>
  <si>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</si>
  <si>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</si>
  <si>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</si>
  <si>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</si>
  <si>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</si>
  <si>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</si>
  <si>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</si>
  <si>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</si>
  <si>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</si>
  <si>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</si>
  <si>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</si>
  <si>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</si>
  <si>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</si>
  <si>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</si>
  <si>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</si>
  <si>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</si>
  <si>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</si>
  <si>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</si>
  <si>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</si>
  <si>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</si>
  <si>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</si>
  <si>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</si>
  <si>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</si>
  <si>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</si>
  <si>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</si>
  <si>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</si>
  <si>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</si>
  <si>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</si>
  <si>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</si>
  <si>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</si>
  <si>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</si>
  <si>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</si>
  <si>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</si>
  <si>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</si>
  <si>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</si>
  <si>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</si>
  <si>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</si>
  <si>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</si>
  <si>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</si>
  <si>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</si>
  <si>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</si>
  <si>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</si>
  <si>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</si>
  <si>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</si>
  <si>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</si>
  <si>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</si>
  <si>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</si>
  <si>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</si>
  <si>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</si>
  <si>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</si>
  <si>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</si>
  <si>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</si>
  <si>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</si>
  <si>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</si>
  <si>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</si>
  <si>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</si>
  <si>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</si>
  <si>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</si>
  <si>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</si>
  <si>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</si>
  <si>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</si>
  <si>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</si>
  <si>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</si>
  <si>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</si>
  <si>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</si>
  <si>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</si>
  <si>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</si>
  <si>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</si>
  <si>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</si>
  <si>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</si>
  <si>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</si>
  <si>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</si>
  <si>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</si>
  <si>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</si>
  <si>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</si>
  <si>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</si>
  <si>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</si>
  <si>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</si>
  <si>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</si>
  <si>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</si>
  <si>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</si>
  <si>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</si>
  <si>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</si>
  <si>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</si>
  <si>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</si>
  <si>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</si>
  <si>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</si>
  <si>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</si>
  <si>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</si>
  <si>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</si>
  <si>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</si>
  <si>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</si>
  <si>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</si>
  <si>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</si>
  <si>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</si>
  <si>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</si>
  <si>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</si>
  <si>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</si>
  <si>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</si>
  <si>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</si>
  <si>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</si>
  <si>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</si>
  <si>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</si>
  <si>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</si>
  <si>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</si>
  <si>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</si>
  <si>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</si>
  <si>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</si>
  <si>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</si>
  <si>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</si>
  <si>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</si>
  <si>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</si>
  <si>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</si>
  <si>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</si>
  <si>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</si>
  <si>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</si>
  <si>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</si>
  <si>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</si>
  <si>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</si>
  <si>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</si>
  <si>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</si>
  <si>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</si>
  <si>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</si>
  <si>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</si>
  <si>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</si>
  <si>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</si>
  <si>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</si>
  <si>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</si>
  <si>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</si>
  <si>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</si>
  <si>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</si>
  <si>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</si>
  <si>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</si>
  <si>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</si>
  <si>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</si>
  <si>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</si>
  <si>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</si>
  <si>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</si>
  <si>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</si>
  <si>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</si>
  <si>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</si>
  <si>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</si>
  <si>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</si>
  <si>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</si>
  <si>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</si>
  <si>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</si>
  <si>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</si>
  <si>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</si>
  <si>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</si>
  <si>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</si>
  <si>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</si>
  <si>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</si>
  <si>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</si>
  <si>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</si>
  <si>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</si>
  <si>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</si>
  <si>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</si>
  <si>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</si>
  <si>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</si>
  <si>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</si>
  <si>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</si>
  <si>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</si>
  <si>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</si>
  <si>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</si>
  <si>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</si>
  <si>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</si>
  <si>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</si>
  <si>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</si>
  <si>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</si>
  <si>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</si>
  <si>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</si>
  <si>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</si>
  <si>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</si>
  <si>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</si>
  <si>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</si>
  <si>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</si>
  <si>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</si>
  <si>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</si>
  <si>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</si>
  <si>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</si>
  <si>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</si>
  <si>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</si>
  <si>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</si>
  <si>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</si>
  <si>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</si>
  <si>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</si>
  <si>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</si>
  <si>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</si>
  <si>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</si>
  <si>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</si>
  <si>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</si>
  <si>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</si>
  <si>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</si>
  <si>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</si>
  <si>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</si>
  <si>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</si>
  <si>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</si>
  <si>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</si>
  <si>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</si>
  <si>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</si>
  <si>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</si>
  <si>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</si>
  <si>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</si>
  <si>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</si>
  <si>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</si>
  <si>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</si>
  <si>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</si>
  <si>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</si>
  <si>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</si>
  <si>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</si>
  <si>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</si>
  <si>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</si>
  <si>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</si>
  <si>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</si>
  <si>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</si>
  <si>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</si>
  <si>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</si>
  <si>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</si>
  <si>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</si>
  <si>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</si>
  <si>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</si>
  <si>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</si>
  <si>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</si>
  <si>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</si>
  <si>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</si>
  <si>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</si>
  <si>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</si>
  <si>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</si>
  <si>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</si>
  <si>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</si>
  <si>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</si>
  <si>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</si>
  <si>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</si>
  <si>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</si>
  <si>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</si>
  <si>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</si>
  <si>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</si>
  <si>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</si>
  <si>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</si>
  <si>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</si>
  <si>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</si>
  <si>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</si>
  <si>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</si>
  <si>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</si>
  <si>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</si>
  <si>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</si>
  <si>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</si>
  <si>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</si>
  <si>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</si>
  <si>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</si>
  <si>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</si>
  <si>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</si>
  <si>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</si>
  <si>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</si>
  <si>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</si>
  <si>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</si>
  <si>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</si>
  <si>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</si>
  <si>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</si>
  <si>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</si>
  <si>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</si>
  <si>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</si>
  <si>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</si>
  <si>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</si>
  <si>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</si>
  <si>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</si>
  <si>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</si>
  <si>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</si>
  <si>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</si>
  <si>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</si>
  <si>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</si>
  <si>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</si>
  <si>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</si>
  <si>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</si>
  <si>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</si>
  <si>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</si>
  <si>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</si>
  <si>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</si>
  <si>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</si>
  <si>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</si>
  <si>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</si>
  <si>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</si>
  <si>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</si>
  <si>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</si>
  <si>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</si>
  <si>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</si>
  <si>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</si>
  <si>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</si>
  <si>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</si>
  <si>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</si>
  <si>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</si>
  <si>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</si>
  <si>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</si>
  <si>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</si>
  <si>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</si>
  <si>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</si>
  <si>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</si>
  <si>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</si>
  <si>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</si>
  <si>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</si>
  <si>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</si>
  <si>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</si>
  <si>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</si>
  <si>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</si>
  <si>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</si>
  <si>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</si>
  <si>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</si>
  <si>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</si>
  <si>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</si>
  <si>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</si>
  <si>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</si>
  <si>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</si>
  <si>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</si>
  <si>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</si>
  <si>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</si>
  <si>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</si>
  <si>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</si>
  <si>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</si>
  <si>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</si>
  <si>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</si>
  <si>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</si>
  <si>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</si>
  <si>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</si>
  <si>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</si>
  <si>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</si>
  <si>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</si>
  <si>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</si>
  <si>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</si>
  <si>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</si>
  <si>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</si>
  <si>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</si>
  <si>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</si>
  <si>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</si>
  <si>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</si>
  <si>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</si>
  <si>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</si>
  <si>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</si>
  <si>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</si>
  <si>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</si>
  <si>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</si>
  <si>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</si>
  <si>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</si>
  <si>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</si>
  <si>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</si>
  <si>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</si>
  <si>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</si>
  <si>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</si>
  <si>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</si>
  <si>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</si>
  <si>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</si>
  <si>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</si>
  <si>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</si>
  <si>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</si>
  <si>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</si>
  <si>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</si>
  <si>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</si>
  <si>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</si>
  <si>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</si>
  <si>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</si>
  <si>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</si>
  <si>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</si>
  <si>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</si>
  <si>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</si>
  <si>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</si>
  <si>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</si>
  <si>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</si>
  <si>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</si>
  <si>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</si>
  <si>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</si>
  <si>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</si>
  <si>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</si>
  <si>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</si>
  <si>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</si>
  <si>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</si>
  <si>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</si>
  <si>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</si>
  <si>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</si>
  <si>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</si>
  <si>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</si>
  <si>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</si>
  <si>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</si>
  <si>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</si>
  <si>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</si>
  <si>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</si>
  <si>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</si>
  <si>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</si>
  <si>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</si>
  <si>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</si>
  <si>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</si>
  <si>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</si>
  <si>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</si>
  <si>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</si>
  <si>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</si>
  <si>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</si>
  <si>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</si>
  <si>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</si>
  <si>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</si>
  <si>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</si>
  <si>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</si>
  <si>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</si>
  <si>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</si>
  <si>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</si>
  <si>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</si>
  <si>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</si>
  <si>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</si>
  <si>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</si>
  <si>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</si>
  <si>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</si>
  <si>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</si>
  <si>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</si>
  <si>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</si>
  <si>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</si>
  <si>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</si>
  <si>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</si>
  <si>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</si>
  <si>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</si>
  <si>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</si>
  <si>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</si>
  <si>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</si>
  <si>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</si>
  <si>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</si>
  <si>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</si>
  <si>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</si>
  <si>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</si>
  <si>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</si>
  <si>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</si>
  <si>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</si>
  <si>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</si>
  <si>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</si>
  <si>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</si>
  <si>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</si>
  <si>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</si>
  <si>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</si>
  <si>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</si>
  <si>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</si>
  <si>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</si>
  <si>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</si>
  <si>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</si>
  <si>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</si>
  <si>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</si>
  <si>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</si>
  <si>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</si>
  <si>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</si>
  <si>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</si>
  <si>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</si>
  <si>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</si>
  <si>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</si>
  <si>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</si>
  <si>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</si>
  <si>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</si>
  <si>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</si>
  <si>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</si>
  <si>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</si>
  <si>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</si>
  <si>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</si>
  <si>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</si>
  <si>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</si>
  <si>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</si>
  <si>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</si>
  <si>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</si>
  <si>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</si>
  <si>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</si>
  <si>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</si>
  <si>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</si>
  <si>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</si>
  <si>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</si>
  <si>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</si>
  <si>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</si>
  <si>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</si>
  <si>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</si>
  <si>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</si>
  <si>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</si>
  <si>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</si>
  <si>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</si>
  <si>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</si>
  <si>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</si>
  <si>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</si>
  <si>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</si>
  <si>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</si>
  <si>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</si>
  <si>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</si>
  <si>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</si>
  <si>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</si>
  <si>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</si>
  <si>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</si>
  <si>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</si>
  <si>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</si>
  <si>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</si>
  <si>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</si>
  <si>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</si>
  <si>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</si>
  <si>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</si>
  <si>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</si>
  <si>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</si>
  <si>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</si>
  <si>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</si>
  <si>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</si>
  <si>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</si>
  <si>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</si>
  <si>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</si>
  <si>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</si>
  <si>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</si>
  <si>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</si>
  <si>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</si>
  <si>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</si>
  <si>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</si>
  <si>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</si>
  <si>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</si>
  <si>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</si>
  <si>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</si>
  <si>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</si>
  <si>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</si>
  <si>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</si>
  <si>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</si>
  <si>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</si>
  <si>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</si>
  <si>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</si>
  <si>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</si>
  <si>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</si>
  <si>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</si>
  <si>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</si>
  <si>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</si>
  <si>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</si>
  <si>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</si>
  <si>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</si>
  <si>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</si>
  <si>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</si>
  <si>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</si>
  <si>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</si>
  <si>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</si>
  <si>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</si>
  <si>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</si>
  <si>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</si>
  <si>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</si>
  <si>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</si>
  <si>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</si>
  <si>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</si>
  <si>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</si>
  <si>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</si>
  <si>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</si>
  <si>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</si>
  <si>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</si>
  <si>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</si>
  <si>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</si>
  <si>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</si>
  <si>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</si>
  <si>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</si>
  <si>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</si>
  <si>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</si>
  <si>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</si>
  <si>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</si>
  <si>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</si>
  <si>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</si>
  <si>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</si>
  <si>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</si>
  <si>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</si>
  <si>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</si>
  <si>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</si>
  <si>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</si>
  <si>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</si>
  <si>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</si>
  <si>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</si>
  <si>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</si>
  <si>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</si>
  <si>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</si>
  <si>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</si>
  <si>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</si>
  <si>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</si>
  <si>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</si>
  <si>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</si>
  <si>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</si>
  <si>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</si>
  <si>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</si>
  <si>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</si>
  <si>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</si>
  <si>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</si>
  <si>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</si>
  <si>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</si>
  <si>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</si>
  <si>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</si>
  <si>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</si>
  <si>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</si>
  <si>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</si>
  <si>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</si>
  <si>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</si>
  <si>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</si>
  <si>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</si>
  <si>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</si>
  <si>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</si>
  <si>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</si>
  <si>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</si>
  <si>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</si>
  <si>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</si>
  <si>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</si>
  <si>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</si>
  <si>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</si>
  <si>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</si>
  <si>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</si>
  <si>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</si>
  <si>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</si>
  <si>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</si>
  <si>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</si>
  <si>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</si>
  <si>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</si>
  <si>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</si>
  <si>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</si>
  <si>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</si>
  <si>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</si>
  <si>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</si>
  <si>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</si>
  <si>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</si>
  <si>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</si>
  <si>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</si>
  <si>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</si>
  <si>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</si>
  <si>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</si>
  <si>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</si>
  <si>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</si>
  <si>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</si>
  <si>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</si>
  <si>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</si>
  <si>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</si>
  <si>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</si>
  <si>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</si>
  <si>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</si>
  <si>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</si>
  <si>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</si>
  <si>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</si>
  <si>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</si>
  <si>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</si>
  <si>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</si>
  <si>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</si>
  <si>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</si>
  <si>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</si>
  <si>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</si>
  <si>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</si>
  <si>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</si>
  <si>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</si>
  <si>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</si>
  <si>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</si>
  <si>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</si>
  <si>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</si>
  <si>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</si>
  <si>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</si>
  <si>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</si>
  <si>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</si>
  <si>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</si>
  <si>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</si>
  <si>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</si>
  <si>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</si>
  <si>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</si>
  <si>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</si>
  <si>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</si>
  <si>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</si>
  <si>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</si>
  <si>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</si>
  <si>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</si>
  <si>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</si>
  <si>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</si>
  <si>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</si>
  <si>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</si>
  <si>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</si>
  <si>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</si>
  <si>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</si>
  <si>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</si>
  <si>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</si>
  <si>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</si>
  <si>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</si>
  <si>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</si>
  <si>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</si>
  <si>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</si>
  <si>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</si>
  <si>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</si>
  <si>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</si>
  <si>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</si>
  <si>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</si>
  <si>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</si>
  <si>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</si>
  <si>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</si>
  <si>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</si>
  <si>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</si>
  <si>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</si>
  <si>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</si>
  <si>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</si>
  <si>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</si>
  <si>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</si>
  <si>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</si>
  <si>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</si>
  <si>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</si>
  <si>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</si>
  <si>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</si>
  <si>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</si>
  <si>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</si>
  <si>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</si>
  <si>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</si>
  <si>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</si>
  <si>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</si>
  <si>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</si>
  <si>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</si>
  <si>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</si>
  <si>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</si>
  <si>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</si>
  <si>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</si>
  <si>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</si>
  <si>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</si>
  <si>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</si>
  <si>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</si>
  <si>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</si>
  <si>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</si>
  <si>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</si>
  <si>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</si>
  <si>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</si>
  <si>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</si>
  <si>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</si>
  <si>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</si>
  <si>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</si>
  <si>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</si>
  <si>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</si>
  <si>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</si>
  <si>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</si>
  <si>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</si>
  <si>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</si>
  <si>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</si>
  <si>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</si>
  <si>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</si>
  <si>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</si>
  <si>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</si>
  <si>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</si>
  <si>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</si>
  <si>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</si>
  <si>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</si>
  <si>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</si>
  <si>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</si>
  <si>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</si>
  <si>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</si>
  <si>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</si>
  <si>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</si>
  <si>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</si>
  <si>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</si>
  <si>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</si>
  <si>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</si>
  <si>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</si>
  <si>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</si>
  <si>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</si>
  <si>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</si>
  <si>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</si>
  <si>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</si>
  <si>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</si>
  <si>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</si>
  <si>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</si>
  <si>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</si>
  <si>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</si>
  <si>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</si>
  <si>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</si>
  <si>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</si>
  <si>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</si>
  <si>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</si>
  <si>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</si>
  <si>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</si>
  <si>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</si>
  <si>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</si>
  <si>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</si>
  <si>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</si>
  <si>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</si>
  <si>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</si>
  <si>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</si>
  <si>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</si>
  <si>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</si>
  <si>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</si>
  <si>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</si>
  <si>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</si>
  <si>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</si>
  <si>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</si>
  <si>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</si>
  <si>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</si>
  <si>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</si>
  <si>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</si>
  <si>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</si>
  <si>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</si>
  <si>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</si>
  <si>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</si>
  <si>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</si>
  <si>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</si>
  <si>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</si>
  <si>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</si>
  <si>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</si>
  <si>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</si>
  <si>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</si>
  <si>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</si>
  <si>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</si>
  <si>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</si>
  <si>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</si>
  <si>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</si>
  <si>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</si>
  <si>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</si>
  <si>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</si>
  <si>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</si>
  <si>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</si>
  <si>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</si>
  <si>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</si>
  <si>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</si>
  <si>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</si>
  <si>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</si>
  <si>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</si>
  <si>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</si>
  <si>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</si>
  <si>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</si>
  <si>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</si>
  <si>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</si>
  <si>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</si>
  <si>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</si>
  <si>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</si>
  <si>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</si>
  <si>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</si>
  <si>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</si>
  <si>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</si>
  <si>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</si>
  <si>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</si>
  <si>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</si>
  <si>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</si>
  <si>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</si>
  <si>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</si>
  <si>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</si>
  <si>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</si>
  <si>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</si>
  <si>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</si>
  <si>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</si>
  <si>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</si>
  <si>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</si>
  <si>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</si>
  <si>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</si>
  <si>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</si>
  <si>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</si>
  <si>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</si>
  <si>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</si>
  <si>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</si>
  <si>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</si>
  <si>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</si>
  <si>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</si>
  <si>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</si>
  <si>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</si>
  <si>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</si>
  <si>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</si>
  <si>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</si>
  <si>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</si>
  <si>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</si>
  <si>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</si>
  <si>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</si>
  <si>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</si>
  <si>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</si>
  <si>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</si>
  <si>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</si>
  <si>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</si>
  <si>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</si>
  <si>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</si>
  <si>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</si>
  <si>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</si>
  <si>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</si>
  <si>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</si>
  <si>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</si>
  <si>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</si>
  <si>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</si>
  <si>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</si>
  <si>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</si>
  <si>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</si>
  <si>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</si>
  <si>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</si>
  <si>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</si>
  <si>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</si>
  <si>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</si>
  <si>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</si>
  <si>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</si>
  <si>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</si>
  <si>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</si>
  <si>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</si>
  <si>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</si>
  <si>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</si>
  <si>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</si>
  <si>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</si>
  <si>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</si>
  <si>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</si>
  <si>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</si>
  <si>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</si>
  <si>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</si>
  <si>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</si>
  <si>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</si>
  <si>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</si>
  <si>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</si>
  <si>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</si>
  <si>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</si>
  <si>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</si>
  <si>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</si>
  <si>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</si>
  <si>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</si>
  <si>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</si>
  <si>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</si>
  <si>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</si>
  <si>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</si>
  <si>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</si>
  <si>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</si>
  <si>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</si>
  <si>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</si>
  <si>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</si>
  <si>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</si>
  <si>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</si>
  <si>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</si>
  <si>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</si>
  <si>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</si>
  <si>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</si>
  <si>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</si>
  <si>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</si>
  <si>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</si>
  <si>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</si>
  <si>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</si>
  <si>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</si>
  <si>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</si>
  <si>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</si>
  <si>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</si>
  <si>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</si>
  <si>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</si>
  <si>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</si>
  <si>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</si>
  <si>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</si>
  <si>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</si>
  <si>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</si>
  <si>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</si>
  <si>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</si>
  <si>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</si>
  <si>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</si>
  <si>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</si>
  <si>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</si>
  <si>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</si>
  <si>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</si>
  <si>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</si>
  <si>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</si>
  <si>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</si>
  <si>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</si>
  <si>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</si>
  <si>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</si>
  <si>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</si>
  <si>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</si>
  <si>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</si>
  <si>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</si>
  <si>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</si>
  <si>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</si>
  <si>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</si>
  <si>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</si>
  <si>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</si>
  <si>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</si>
  <si>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</si>
  <si>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</si>
  <si>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</si>
  <si>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</si>
  <si>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</si>
  <si>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</si>
  <si>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</si>
  <si>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</si>
  <si>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</si>
  <si>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</si>
  <si>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</si>
  <si>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</si>
  <si>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</si>
  <si>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</si>
  <si>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</si>
  <si>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</si>
  <si>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</si>
  <si>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</si>
  <si>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</si>
  <si>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</si>
  <si>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</si>
  <si>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</si>
  <si>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</si>
  <si>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</si>
  <si>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</si>
  <si>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</si>
  <si>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</si>
  <si>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</si>
  <si>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</si>
  <si>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</si>
  <si>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</si>
  <si>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</si>
  <si>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</si>
  <si>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</si>
  <si>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</si>
  <si>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</si>
  <si>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</si>
  <si>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</si>
  <si>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</si>
  <si>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</si>
  <si>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</si>
  <si>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</si>
  <si>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</si>
  <si>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</si>
  <si>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</si>
  <si>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</si>
  <si>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</si>
  <si>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</si>
  <si>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</si>
  <si>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</si>
  <si>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</si>
  <si>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</si>
  <si>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</si>
  <si>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</si>
  <si>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</si>
  <si>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</si>
  <si>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</si>
  <si>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</si>
  <si>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</si>
  <si>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</si>
  <si>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</si>
  <si>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</si>
  <si>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</si>
  <si>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</si>
  <si>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</si>
  <si>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</si>
  <si>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</si>
  <si>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</si>
  <si>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</si>
  <si>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</si>
  <si>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</si>
  <si>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</si>
  <si>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</si>
  <si>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</si>
  <si>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</si>
  <si>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</si>
  <si>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</si>
  <si>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</si>
  <si>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</si>
  <si>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</si>
  <si>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</si>
  <si>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</si>
  <si>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</si>
  <si>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</si>
  <si>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</si>
  <si>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</si>
  <si>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</si>
  <si>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</si>
  <si>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</si>
  <si>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</si>
  <si>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</si>
  <si>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</si>
  <si>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</si>
  <si>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</si>
  <si>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</si>
  <si>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</si>
  <si>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</si>
  <si>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</si>
  <si>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</si>
  <si>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</si>
  <si>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</si>
  <si>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</si>
  <si>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</si>
  <si>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</si>
  <si>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</si>
  <si>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</si>
  <si>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</si>
  <si>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</si>
  <si>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</si>
  <si>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</si>
  <si>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</si>
  <si>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</si>
  <si>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</si>
  <si>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</si>
  <si>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</si>
  <si>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</si>
  <si>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</si>
  <si>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</si>
  <si>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</si>
  <si>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</si>
  <si>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</si>
  <si>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</si>
  <si>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</si>
  <si>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</si>
  <si>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</si>
  <si>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</si>
  <si>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</si>
  <si>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</si>
  <si>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</si>
  <si>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</si>
  <si>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</si>
  <si>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</si>
  <si>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</si>
  <si>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</si>
  <si>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</si>
  <si>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</si>
  <si>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</si>
  <si>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</si>
  <si>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</si>
  <si>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</si>
  <si>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</si>
  <si>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</si>
  <si>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</si>
  <si>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</si>
  <si>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</si>
  <si>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</si>
  <si>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</si>
  <si>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</si>
  <si>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</si>
  <si>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</si>
  <si>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</si>
  <si>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</si>
  <si>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</si>
  <si>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</si>
  <si>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</si>
  <si>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</si>
  <si>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</si>
  <si>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</si>
  <si>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</si>
  <si>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</si>
  <si>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</si>
  <si>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</si>
  <si>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</si>
  <si>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</si>
  <si>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</si>
  <si>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</si>
  <si>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</si>
  <si>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</si>
  <si>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</si>
  <si>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</si>
  <si>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</si>
  <si>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</si>
  <si>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</si>
  <si>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</si>
  <si>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</si>
  <si>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</si>
  <si>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</si>
  <si>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</si>
  <si>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</si>
  <si>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</si>
  <si>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</si>
  <si>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</si>
  <si>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</si>
  <si>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</si>
  <si>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</si>
  <si>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</si>
  <si>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</si>
  <si>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</si>
  <si>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</si>
  <si>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</si>
  <si>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</si>
  <si>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</si>
  <si>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</si>
  <si>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</si>
  <si>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</si>
  <si>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</si>
  <si>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</si>
  <si>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</si>
  <si>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</si>
  <si>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</si>
  <si>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</si>
  <si>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</si>
  <si>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</si>
  <si>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</si>
  <si>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</si>
  <si>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</si>
  <si>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</si>
  <si>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</si>
  <si>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</si>
  <si>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</si>
  <si>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</si>
  <si>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</si>
  <si>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</si>
  <si>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</si>
  <si>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</si>
  <si>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</si>
  <si>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</si>
  <si>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</si>
  <si>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</si>
  <si>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</si>
  <si>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</si>
  <si>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</si>
  <si>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</si>
  <si>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</si>
  <si>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</si>
  <si>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</si>
  <si>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</si>
  <si>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</si>
  <si>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</si>
  <si>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</si>
  <si>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</si>
  <si>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</si>
  <si>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</si>
  <si>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</si>
  <si>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</si>
  <si>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</si>
  <si>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</si>
  <si>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</si>
  <si>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</si>
  <si>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</si>
  <si>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</si>
  <si>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</si>
  <si>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</si>
  <si>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</si>
  <si>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</si>
  <si>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</si>
  <si>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</si>
  <si>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</si>
  <si>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</si>
  <si>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</si>
  <si>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</si>
  <si>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</si>
  <si>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</si>
  <si>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</si>
  <si>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</si>
  <si>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</si>
  <si>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</si>
  <si>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</si>
  <si>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</si>
  <si>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</si>
  <si>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</si>
  <si>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</si>
  <si>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</si>
  <si>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</si>
  <si>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</si>
  <si>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</si>
  <si>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</si>
  <si>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</si>
  <si>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</si>
  <si>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</si>
  <si>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</si>
  <si>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</si>
  <si>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</si>
  <si>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</si>
  <si>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</si>
  <si>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</si>
  <si>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</si>
  <si>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</si>
  <si>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</si>
  <si>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</si>
  <si>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</si>
  <si>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</si>
  <si>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</si>
  <si>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</si>
  <si>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</si>
  <si>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</si>
  <si>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</si>
  <si>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</si>
  <si>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</si>
  <si>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</si>
  <si>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</si>
  <si>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</si>
  <si>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</si>
  <si>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</si>
  <si>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</si>
  <si>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</si>
  <si>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</si>
  <si>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</si>
  <si>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</si>
  <si>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</si>
  <si>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</si>
  <si>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</si>
  <si>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</si>
  <si>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</si>
  <si>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</si>
  <si>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</si>
  <si>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</si>
  <si>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</si>
  <si>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</si>
  <si>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</si>
  <si>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</si>
  <si>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</si>
  <si>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</si>
  <si>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</si>
  <si>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</si>
  <si>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</si>
  <si>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</si>
  <si>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</si>
  <si>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</si>
  <si>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</si>
  <si>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</si>
  <si>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</si>
  <si>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</si>
  <si>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</si>
  <si>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</si>
  <si>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</si>
  <si>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</si>
  <si>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</si>
  <si>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</si>
  <si>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</si>
  <si>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</si>
  <si>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</si>
  <si>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</si>
  <si>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</si>
  <si>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</si>
  <si>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</si>
  <si>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</si>
  <si>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</si>
  <si>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</si>
  <si>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</si>
  <si>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</si>
  <si>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</si>
  <si>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</si>
  <si>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</si>
  <si>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</si>
  <si>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</si>
  <si>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</si>
  <si>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</si>
  <si>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</si>
  <si>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</si>
  <si>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</si>
  <si>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</si>
  <si>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</si>
  <si>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</si>
  <si>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</si>
  <si>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</si>
  <si>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</si>
  <si>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</si>
  <si>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</si>
  <si>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</si>
  <si>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</si>
  <si>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</si>
  <si>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</si>
  <si>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</si>
  <si>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</si>
  <si>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</si>
  <si>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</si>
  <si>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</si>
  <si>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</si>
  <si>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</si>
  <si>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</si>
  <si>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</si>
  <si>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</si>
  <si>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</si>
  <si>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</si>
  <si>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</si>
  <si>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</si>
  <si>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</si>
  <si>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</si>
  <si>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</si>
  <si>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</si>
  <si>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</si>
  <si>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</si>
  <si>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</si>
  <si>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</si>
  <si>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</si>
  <si>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</si>
  <si>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</si>
  <si>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</si>
  <si>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</si>
  <si>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</si>
  <si>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</si>
  <si>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</si>
  <si>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</si>
  <si>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</si>
  <si>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</si>
  <si>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</si>
  <si>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</si>
  <si>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</si>
  <si>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</si>
  <si>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</si>
  <si>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</si>
  <si>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</si>
  <si>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</si>
  <si>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</si>
  <si>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</si>
  <si>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</si>
  <si>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</si>
  <si>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</si>
  <si>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</si>
  <si>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</si>
  <si>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</si>
  <si>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</si>
  <si>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</si>
  <si>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</si>
  <si>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</si>
  <si>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</si>
  <si>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</si>
  <si>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</si>
  <si>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</si>
  <si>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</si>
  <si>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</si>
  <si>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</si>
  <si>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</si>
  <si>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</si>
  <si>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</si>
  <si>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</si>
  <si>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</si>
  <si>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</si>
  <si>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</si>
  <si>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</si>
  <si>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</si>
  <si>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</si>
  <si>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</si>
  <si>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</si>
  <si>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</si>
  <si>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</si>
  <si>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</si>
  <si>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</si>
  <si>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</si>
  <si>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</si>
  <si>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</si>
  <si>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</si>
  <si>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</si>
  <si>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</si>
  <si>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</si>
  <si>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</si>
  <si>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</si>
  <si>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</si>
  <si>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</si>
  <si>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</si>
  <si>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</si>
  <si>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</si>
  <si>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</si>
  <si>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</si>
  <si>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</si>
  <si>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</si>
  <si>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</si>
  <si>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</si>
  <si>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</si>
  <si>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</si>
  <si>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</si>
  <si>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</si>
  <si>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</si>
  <si>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</si>
  <si>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</si>
  <si>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</si>
  <si>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</si>
  <si>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</si>
  <si>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</si>
  <si>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</si>
  <si>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</si>
  <si>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</si>
  <si>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</si>
  <si>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</si>
  <si>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</si>
  <si>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</si>
  <si>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</si>
  <si>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</si>
  <si>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</si>
  <si>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</si>
  <si>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</si>
  <si>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</si>
  <si>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</si>
  <si>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</si>
  <si>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</si>
  <si>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</si>
  <si>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</si>
  <si>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</si>
  <si>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</si>
  <si>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</si>
  <si>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</si>
  <si>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</si>
  <si>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</si>
  <si>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</si>
  <si>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</si>
  <si>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</si>
  <si>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</si>
  <si>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</si>
  <si>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</si>
  <si>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</si>
  <si>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</si>
  <si>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</si>
  <si>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</si>
  <si>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</si>
  <si>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</si>
  <si>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</si>
  <si>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</si>
  <si>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</si>
  <si>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</si>
  <si>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</si>
  <si>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</si>
  <si>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</si>
  <si>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</si>
  <si>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</si>
  <si>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</si>
  <si>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</si>
  <si>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</si>
  <si>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</si>
  <si>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</si>
  <si>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</si>
  <si>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</si>
  <si>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</si>
  <si>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</si>
  <si>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</si>
  <si>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</si>
  <si>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</si>
  <si>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</si>
  <si>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</si>
  <si>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</si>
  <si>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</si>
  <si>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</si>
  <si>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</si>
  <si>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</si>
  <si>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</si>
  <si>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</si>
  <si>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</si>
  <si>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</si>
  <si>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</si>
  <si>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</si>
  <si>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</si>
  <si>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</si>
  <si>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</si>
  <si>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</si>
  <si>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</si>
  <si>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</si>
  <si>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</si>
  <si>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</si>
  <si>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</si>
  <si>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</si>
  <si>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</si>
  <si>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</si>
  <si>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</si>
  <si>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</si>
  <si>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</si>
  <si>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</si>
  <si>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</si>
  <si>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</si>
  <si>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</si>
  <si>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</si>
  <si>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</si>
  <si>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</si>
  <si>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</si>
  <si>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</si>
  <si>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</si>
  <si>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</si>
  <si>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</si>
  <si>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</si>
  <si>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</si>
  <si>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</si>
  <si>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</si>
  <si>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</si>
  <si>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</si>
  <si>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</si>
  <si>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</si>
  <si>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</si>
  <si>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</si>
  <si>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</si>
  <si>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</si>
  <si>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</si>
  <si>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</si>
  <si>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</si>
  <si>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</si>
  <si>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</si>
  <si>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</si>
  <si>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</si>
  <si>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</si>
  <si>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</si>
  <si>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</si>
  <si>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</si>
  <si>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</si>
  <si>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</si>
  <si>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</si>
  <si>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</si>
  <si>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</si>
  <si>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</si>
  <si>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</si>
  <si>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</si>
  <si>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</si>
  <si>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</si>
  <si>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</si>
  <si>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</si>
  <si>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</si>
  <si>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</si>
  <si>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</si>
  <si>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</si>
  <si>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</si>
  <si>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</si>
  <si>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</si>
  <si>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</si>
  <si>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</si>
  <si>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</si>
  <si>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</si>
  <si>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</si>
  <si>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</si>
  <si>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</si>
  <si>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</si>
  <si>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</si>
  <si>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</si>
  <si>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</si>
  <si>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</si>
  <si>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</si>
  <si>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</si>
  <si>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</si>
  <si>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</si>
  <si>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</si>
  <si>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</si>
  <si>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</si>
  <si>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</si>
  <si>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</si>
  <si>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</si>
  <si>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</si>
  <si>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</si>
  <si>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</si>
  <si>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</si>
  <si>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</si>
  <si>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</si>
  <si>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</si>
  <si>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</si>
  <si>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</si>
  <si>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</si>
  <si>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</si>
  <si>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</si>
  <si>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</si>
  <si>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</si>
  <si>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</si>
  <si>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</si>
  <si>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</si>
  <si>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</si>
  <si>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</si>
  <si>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</si>
  <si>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</si>
  <si>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</si>
  <si>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</si>
  <si>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</si>
  <si>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</si>
  <si>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</si>
  <si>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</si>
  <si>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</si>
  <si>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</si>
  <si>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</si>
  <si>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</si>
  <si>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</si>
  <si>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</si>
  <si>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</si>
  <si>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</si>
  <si>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</si>
  <si>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</si>
  <si>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</si>
  <si>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</si>
  <si>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</si>
  <si>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</si>
  <si>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</si>
  <si>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</si>
  <si>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</si>
  <si>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</si>
  <si>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</si>
  <si>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</si>
  <si>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</si>
  <si>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</si>
  <si>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</si>
  <si>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</si>
  <si>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</si>
  <si>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</si>
  <si>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</si>
  <si>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</si>
  <si>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</si>
  <si>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</si>
  <si>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</si>
  <si>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</si>
  <si>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</si>
  <si>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</si>
  <si>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</si>
  <si>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</si>
  <si>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</si>
  <si>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</si>
  <si>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</si>
  <si>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</si>
  <si>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</si>
  <si>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</si>
  <si>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</si>
  <si>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</si>
  <si>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</si>
  <si>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</si>
  <si>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</si>
  <si>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</si>
  <si>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</si>
  <si>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</si>
  <si>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</si>
  <si>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</si>
  <si>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</si>
  <si>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</si>
  <si>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</si>
  <si>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</si>
  <si>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</si>
  <si>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</si>
  <si>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</si>
  <si>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</si>
  <si>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</si>
  <si>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</si>
  <si>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</si>
  <si>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</si>
  <si>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</si>
  <si>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</si>
  <si>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</si>
  <si>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</si>
  <si>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</si>
  <si>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</si>
  <si>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</si>
  <si>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</si>
  <si>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</si>
  <si>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</si>
  <si>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</si>
  <si>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</si>
  <si>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</si>
  <si>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</si>
  <si>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</si>
  <si>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</si>
  <si>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</si>
  <si>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</si>
  <si>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</si>
  <si>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</si>
  <si>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</si>
  <si>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</si>
  <si>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</si>
  <si>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</si>
  <si>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</si>
  <si>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</si>
  <si>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</si>
  <si>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</si>
  <si>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</si>
  <si>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</si>
  <si>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</si>
  <si>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</si>
  <si>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</si>
  <si>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</si>
  <si>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</si>
  <si>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</si>
  <si>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</si>
  <si>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</si>
  <si>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</si>
  <si>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</si>
  <si>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</si>
  <si>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</si>
  <si>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</si>
  <si>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</si>
  <si>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</si>
  <si>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</si>
  <si>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</si>
  <si>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</si>
  <si>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</si>
  <si>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</si>
  <si>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</si>
  <si>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</si>
  <si>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</si>
  <si>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</si>
  <si>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</si>
  <si>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</si>
  <si>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</si>
  <si>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</si>
  <si>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</si>
  <si>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</si>
  <si>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</si>
  <si>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</si>
  <si>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</si>
  <si>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</si>
  <si>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</si>
  <si>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</si>
  <si>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</si>
  <si>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</si>
  <si>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</si>
  <si>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</si>
  <si>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</si>
  <si>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</si>
  <si>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</si>
  <si>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</si>
  <si>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</si>
  <si>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</si>
  <si>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</si>
  <si>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</si>
  <si>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</si>
  <si>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</si>
  <si>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</si>
  <si>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</si>
  <si>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</si>
  <si>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</si>
  <si>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</si>
  <si>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</si>
  <si>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</si>
  <si>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</si>
  <si>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</si>
  <si>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</si>
  <si>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</si>
  <si>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</si>
  <si>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</si>
  <si>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</si>
  <si>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</si>
  <si>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</si>
  <si>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</si>
  <si>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</si>
  <si>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</si>
  <si>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</si>
  <si>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</si>
  <si>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</si>
  <si>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</si>
  <si>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</si>
  <si>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</si>
  <si>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</si>
  <si>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</si>
  <si>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</si>
  <si>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</si>
  <si>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</si>
  <si>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</si>
  <si>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</si>
  <si>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</si>
  <si>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</si>
  <si>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</si>
  <si>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</si>
  <si>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</si>
  <si>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</si>
  <si>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</si>
  <si>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</si>
  <si>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</si>
  <si>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</si>
  <si>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</si>
  <si>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</si>
  <si>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</si>
  <si>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</si>
  <si>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</si>
  <si>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</si>
  <si>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</si>
  <si>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</si>
  <si>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</si>
  <si>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</si>
  <si>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</si>
  <si>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</si>
  <si>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</si>
  <si>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</si>
  <si>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</si>
  <si>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</si>
  <si>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</si>
  <si>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</si>
  <si>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</si>
  <si>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</si>
  <si>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</si>
  <si>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</si>
  <si>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</si>
  <si>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</si>
  <si>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</si>
  <si>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</si>
  <si>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</si>
  <si>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</si>
  <si>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</si>
  <si>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</si>
  <si>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</si>
  <si>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</si>
  <si>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</si>
  <si>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</si>
  <si>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</si>
  <si>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</si>
  <si>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</si>
  <si>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</si>
  <si>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</si>
  <si>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</si>
  <si>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</si>
  <si>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</si>
  <si>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</si>
  <si>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</si>
  <si>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</si>
  <si>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</si>
  <si>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</si>
  <si>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</si>
  <si>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</si>
  <si>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</si>
  <si>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</si>
  <si>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</si>
  <si>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</si>
  <si>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</si>
  <si>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</si>
  <si>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</si>
  <si>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</si>
  <si>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</si>
  <si>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</si>
  <si>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</si>
  <si>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</si>
  <si>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</si>
  <si>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</si>
  <si>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</si>
  <si>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</si>
  <si>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</si>
  <si>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</si>
  <si>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</si>
  <si>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</si>
  <si>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</si>
  <si>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</si>
  <si>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</si>
  <si>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</si>
  <si>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</si>
  <si>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</si>
  <si>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</si>
  <si>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</si>
  <si>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</si>
  <si>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</si>
  <si>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</si>
  <si>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</si>
  <si>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</si>
  <si>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</si>
  <si>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</si>
  <si>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</si>
  <si>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</si>
  <si>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</si>
  <si>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</si>
  <si>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</si>
  <si>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</si>
  <si>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</si>
  <si>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</si>
  <si>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</si>
  <si>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</si>
  <si>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</si>
  <si>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</si>
  <si>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</si>
  <si>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</si>
  <si>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</si>
  <si>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</si>
  <si>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</si>
  <si>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</si>
  <si>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</si>
  <si>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</si>
  <si>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</si>
  <si>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</si>
  <si>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</si>
  <si>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</si>
  <si>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</si>
  <si>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</si>
  <si>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</si>
  <si>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</si>
  <si>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</si>
  <si>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</si>
  <si>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</si>
  <si>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</si>
  <si>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</si>
  <si>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</si>
  <si>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</si>
  <si>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</si>
  <si>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</si>
  <si>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</si>
  <si>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</si>
  <si>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</si>
  <si>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</si>
  <si>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</si>
  <si>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</si>
  <si>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</si>
  <si>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</si>
  <si>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</si>
  <si>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</si>
  <si>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</si>
  <si>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</si>
  <si>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</si>
  <si>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</si>
  <si>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</si>
  <si>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</si>
  <si>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</si>
  <si>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</si>
  <si>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</si>
  <si>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</si>
  <si>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</si>
  <si>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</si>
  <si>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</si>
  <si>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</si>
  <si>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</si>
  <si>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</si>
  <si>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</si>
  <si>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</si>
  <si>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</si>
  <si>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</si>
  <si>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</si>
  <si>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</si>
  <si>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</si>
  <si>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</si>
  <si>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</si>
  <si>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</si>
  <si>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</si>
  <si>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</si>
  <si>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</si>
  <si>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</si>
  <si>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</si>
  <si>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</si>
  <si>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</si>
  <si>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</si>
  <si>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</si>
  <si>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</si>
  <si>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</si>
  <si>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</si>
  <si>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</si>
  <si>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</si>
  <si>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</si>
  <si>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</si>
  <si>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</si>
  <si>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</si>
  <si>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</si>
  <si>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</si>
  <si>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</si>
  <si>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</si>
  <si>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</si>
  <si>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</si>
  <si>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</si>
  <si>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</si>
  <si>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</si>
  <si>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</si>
  <si>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</si>
  <si>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</si>
  <si>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</si>
  <si>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</si>
  <si>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</si>
  <si>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</si>
  <si>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</si>
  <si>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</si>
  <si>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</si>
  <si>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</si>
  <si>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</si>
  <si>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</si>
  <si>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</si>
  <si>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</si>
  <si>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</si>
  <si>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</si>
  <si>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</si>
  <si>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</si>
  <si>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</si>
  <si>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</si>
  <si>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</si>
  <si>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</si>
  <si>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</si>
  <si>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</si>
  <si>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</si>
  <si>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</si>
  <si>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</si>
  <si>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</si>
  <si>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</si>
  <si>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</si>
  <si>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</si>
  <si>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</si>
  <si>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</si>
  <si>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</si>
  <si>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</si>
  <si>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</si>
  <si>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</si>
  <si>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</si>
  <si>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</si>
  <si>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</si>
  <si>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</si>
  <si>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</si>
  <si>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</si>
  <si>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</si>
  <si>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</si>
  <si>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</si>
  <si>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</si>
  <si>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</si>
  <si>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</si>
  <si>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</si>
  <si>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</si>
  <si>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</si>
  <si>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</si>
  <si>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</si>
  <si>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</si>
  <si>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</si>
  <si>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</si>
  <si>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</si>
  <si>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</si>
  <si>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</si>
  <si>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</si>
  <si>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</si>
  <si>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</si>
  <si>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</si>
  <si>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</si>
  <si>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</si>
  <si>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</si>
  <si>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</si>
  <si>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</si>
  <si>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</si>
  <si>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</si>
  <si>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</si>
  <si>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</si>
  <si>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</si>
  <si>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</si>
  <si>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</si>
  <si>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</si>
  <si>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</si>
  <si>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</si>
  <si>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</si>
  <si>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</si>
  <si>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</si>
  <si>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</si>
  <si>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</si>
  <si>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</si>
  <si>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</si>
  <si>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</si>
  <si>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</si>
  <si>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</si>
  <si>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</si>
  <si>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</si>
  <si>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</si>
  <si>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</si>
  <si>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</si>
  <si>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</si>
  <si>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</si>
  <si>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</si>
  <si>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</si>
  <si>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</si>
  <si>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</si>
  <si>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</si>
  <si>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</si>
  <si>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</si>
  <si>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</si>
  <si>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</si>
  <si>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</si>
  <si>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</si>
  <si>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</si>
  <si>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</si>
  <si>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</si>
  <si>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</si>
  <si>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</si>
  <si>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</si>
  <si>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</si>
  <si>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</si>
  <si>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</si>
  <si>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</si>
  <si>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</si>
  <si>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</si>
  <si>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</si>
  <si>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</si>
  <si>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</si>
  <si>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</si>
  <si>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</si>
  <si>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</si>
  <si>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</si>
  <si>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</si>
  <si>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</si>
  <si>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</si>
  <si>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</si>
  <si>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</si>
  <si>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</si>
  <si>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</si>
  <si>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</si>
  <si>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</si>
  <si>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</si>
  <si>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</si>
  <si>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</si>
  <si>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</si>
  <si>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</si>
  <si>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</si>
  <si>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</si>
  <si>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</si>
  <si>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</si>
  <si>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</si>
  <si>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</si>
  <si>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</si>
  <si>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</si>
  <si>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</si>
  <si>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</si>
  <si>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</si>
  <si>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</si>
  <si>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</si>
  <si>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</si>
  <si>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</si>
  <si>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</si>
  <si>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</si>
  <si>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</si>
  <si>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</si>
  <si>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</si>
  <si>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2種類以上の用途分類（用途）①</t>
    <rPh sb="1" eb="5">
      <t>シュルイイジョウ</t>
    </rPh>
    <rPh sb="6" eb="8">
      <t>ヨウト</t>
    </rPh>
    <rPh sb="8" eb="10">
      <t>ブンルイ</t>
    </rPh>
    <rPh sb="11" eb="13">
      <t>ヨウト</t>
    </rPh>
    <phoneticPr fontId="3"/>
  </si>
  <si>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</si>
  <si>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</si>
  <si>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</si>
  <si>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</si>
  <si>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</si>
  <si>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</si>
  <si>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</si>
  <si>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</si>
  <si>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</si>
  <si>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</si>
  <si>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</si>
  <si>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</si>
  <si>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</si>
  <si>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</si>
  <si>
    <t>(9－2)建築物の用途分類（用途区分）</t>
    <rPh sb="5" eb="8">
      <t>ケンチクブツ</t>
    </rPh>
    <rPh sb="9" eb="11">
      <t>ヨウト</t>
    </rPh>
    <rPh sb="11" eb="13">
      <t>ブンルイ</t>
    </rPh>
    <rPh sb="14" eb="16">
      <t>ヨウト</t>
    </rPh>
    <rPh sb="16" eb="18">
      <t>クブン</t>
    </rPh>
    <phoneticPr fontId="1"/>
  </si>
  <si>
    <t>(9)建築物の用途分類（主要用途）</t>
    <rPh sb="3" eb="6">
      <t>ケンチクブツ</t>
    </rPh>
    <rPh sb="7" eb="9">
      <t>ヨウト</t>
    </rPh>
    <rPh sb="9" eb="11">
      <t>ブンルイ</t>
    </rPh>
    <phoneticPr fontId="1"/>
  </si>
  <si>
    <t>2種類以上の用途分類（用途区分）①</t>
    <rPh sb="1" eb="3">
      <t>シュルイ</t>
    </rPh>
    <rPh sb="3" eb="5">
      <t>イジョウ</t>
    </rPh>
    <rPh sb="13" eb="15">
      <t>クブン</t>
    </rPh>
    <phoneticPr fontId="8"/>
  </si>
  <si>
    <t>2種類以上の用途ごとの工事部分の床面積①</t>
    <rPh sb="1" eb="3">
      <t>シュルイ</t>
    </rPh>
    <rPh sb="3" eb="5">
      <t>イジョウ</t>
    </rPh>
    <phoneticPr fontId="8"/>
  </si>
  <si>
    <t>2種類以上の用途分類（用途区分）②</t>
    <rPh sb="1" eb="3">
      <t>シュルイ</t>
    </rPh>
    <rPh sb="3" eb="5">
      <t>イジョウ</t>
    </rPh>
    <rPh sb="13" eb="15">
      <t>クブン</t>
    </rPh>
    <phoneticPr fontId="8"/>
  </si>
  <si>
    <t>2種類以上の用途ごとの工事部分の床面積②</t>
    <rPh sb="1" eb="3">
      <t>シュルイ</t>
    </rPh>
    <rPh sb="3" eb="5">
      <t>イジョウ</t>
    </rPh>
    <phoneticPr fontId="8"/>
  </si>
  <si>
    <t>2種類以上の用途分類（用途区分）③</t>
    <rPh sb="1" eb="3">
      <t>シュルイ</t>
    </rPh>
    <rPh sb="3" eb="5">
      <t>イジョウ</t>
    </rPh>
    <rPh sb="13" eb="15">
      <t>クブン</t>
    </rPh>
    <phoneticPr fontId="8"/>
  </si>
  <si>
    <t>2種類以上の用途ごとの工事部分の床面積③</t>
    <rPh sb="1" eb="3">
      <t>シュルイ</t>
    </rPh>
    <rPh sb="3" eb="5">
      <t>イジョウ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</si>
</sst>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2">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417">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Alignment="1" applyProtection="1">
      <alignment vertical="center" shrinkToFit="1"/>
      <protection locked="0"/>
    </xf>
    <xf numFmtId="176" fontId="5" fillId="0" borderId="0" xfId="0" applyNumberFormat="1" applyFont="1" applyProtection="1">
      <alignment vertical="center"/>
      <protection locked="0"/>
    </xf>
    <xf numFmtId="0" fontId="5" fillId="0" borderId="0" xfId="0" applyFont="1" applyAlignment="1">
      <alignment vertical="top" wrapText="1"/>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180" fontId="5" fillId="0" borderId="0" xfId="0" applyNumberFormat="1" applyFont="1" applyAlignment="1" applyProtection="1">
      <alignment horizontal="center" vertical="center" shrinkToFit="1"/>
      <protection locked="0"/>
    </xf>
    <xf numFmtId="177" fontId="5" fillId="0" borderId="3" xfId="0" applyNumberFormat="1" applyFont="1" applyBorder="1" applyAlignment="1" applyProtection="1">
      <alignment vertical="center" shrinkToFit="1"/>
      <protection locked="0"/>
    </xf>
    <xf numFmtId="0" fontId="5" fillId="0" borderId="32" xfId="0" applyFont="1" applyBorder="1" applyAlignment="1">
      <alignment horizontal="left" vertical="center"/>
    </xf>
    <xf numFmtId="177" fontId="5" fillId="0" borderId="0" xfId="0" applyNumberFormat="1" applyFont="1" applyAlignment="1" applyProtection="1">
      <alignment vertical="center" shrinkToFit="1"/>
      <protection locked="0"/>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35" xfId="0" applyFont="1" applyBorder="1">
      <alignment vertical="center"/>
    </xf>
    <xf numFmtId="0" fontId="5"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180" fontId="5" fillId="0" borderId="0" xfId="0" applyNumberFormat="1" applyFont="1" applyAlignment="1" applyProtection="1">
      <alignment vertical="center" shrinkToFit="1"/>
      <protection locked="0"/>
    </xf>
    <xf numFmtId="0" fontId="5" fillId="0" borderId="27" xfId="0" applyFont="1" applyBorder="1" applyAlignment="1">
      <alignment horizontal="center" vertical="center"/>
    </xf>
    <xf numFmtId="0" fontId="5" fillId="0" borderId="32" xfId="0" applyFont="1" applyBorder="1" applyAlignment="1">
      <alignment horizontal="left" vertical="center" wrapText="1"/>
    </xf>
    <xf numFmtId="0" fontId="5" fillId="0" borderId="32" xfId="0" applyFont="1" applyBorder="1" applyAlignment="1">
      <alignment horizontal="left" vertical="center" shrinkToFit="1"/>
    </xf>
    <xf numFmtId="0" fontId="5" fillId="0" borderId="31" xfId="0" applyFont="1" applyBorder="1" applyAlignment="1">
      <alignment vertical="center" shrinkToFit="1"/>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Alignment="1">
      <alignment horizontal="left" vertical="center" wrapText="1"/>
    </xf>
    <xf numFmtId="0" fontId="5" fillId="0" borderId="0" xfId="0" applyFont="1" applyAlignment="1">
      <alignment horizontal="right" vertical="center" wrapText="1"/>
    </xf>
    <xf numFmtId="0" fontId="5" fillId="0" borderId="23" xfId="0" applyFont="1" applyBorder="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2" fillId="0" borderId="0" xfId="1" applyAlignment="1">
      <alignment wrapText="1"/>
    </xf>
    <xf numFmtId="179" fontId="2" fillId="0" borderId="2" xfId="1" applyNumberFormat="1" applyBorder="1" applyProtection="1">
      <protection locked="0"/>
    </xf>
    <xf numFmtId="0" fontId="8" fillId="2" borderId="45" xfId="1" applyFont="1" applyFill="1" applyBorder="1" applyAlignment="1">
      <alignment vertical="center" textRotation="255" wrapText="1"/>
    </xf>
    <xf numFmtId="0" fontId="8" fillId="2" borderId="24" xfId="1" applyFont="1" applyFill="1" applyBorder="1" applyAlignment="1">
      <alignment vertical="center" textRotation="255" wrapText="1"/>
    </xf>
    <xf numFmtId="0" fontId="17" fillId="2" borderId="24" xfId="1" applyFont="1" applyFill="1" applyBorder="1" applyAlignment="1">
      <alignment horizontal="center" vertical="center" textRotation="255" wrapText="1"/>
    </xf>
    <xf numFmtId="0" fontId="8" fillId="23" borderId="24" xfId="1" applyFont="1" applyFill="1" applyBorder="1" applyAlignment="1">
      <alignment vertical="center" textRotation="255" wrapText="1"/>
    </xf>
    <xf numFmtId="0" fontId="8" fillId="23" borderId="24"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44" xfId="1" applyBorder="1" applyProtection="1">
      <protection locked="0"/>
    </xf>
    <xf numFmtId="0" fontId="6" fillId="0" borderId="44"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2" fillId="0" borderId="2" xfId="1" applyBorder="1" applyAlignment="1" applyProtection="1">
      <alignment horizontal="right"/>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3" xfId="0" applyFont="1" applyBorder="1" applyAlignment="1">
      <alignment horizontal="left"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 xfId="0" applyFont="1" applyBorder="1" applyAlignment="1">
      <alignment horizontal="left" vertical="center" wrapText="1"/>
    </xf>
    <xf numFmtId="0" fontId="5" fillId="0" borderId="26"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Alignment="1" applyProtection="1">
      <alignment horizontal="center" vertical="center" wrapText="1"/>
      <protection locked="0"/>
    </xf>
    <xf numFmtId="0" fontId="5" fillId="0" borderId="4" xfId="0" applyFont="1" applyBorder="1" applyAlignment="1">
      <alignment horizontal="left" vertical="center" wrapText="1"/>
    </xf>
    <xf numFmtId="177" fontId="5" fillId="0" borderId="0" xfId="0" applyNumberFormat="1" applyFont="1" applyAlignment="1" applyProtection="1">
      <alignment horizontal="center" vertical="center" shrinkToFit="1"/>
      <protection locked="0"/>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Border="1">
      <alignment vertical="center"/>
    </xf>
    <xf numFmtId="0" fontId="5" fillId="0" borderId="24" xfId="0" applyFont="1" applyBorder="1">
      <alignment vertical="center"/>
    </xf>
    <xf numFmtId="177" fontId="5" fillId="0" borderId="4" xfId="0" applyNumberFormat="1" applyFont="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24" borderId="0" xfId="0" applyFont="1" applyFill="1" applyProtection="1">
      <alignment vertical="center"/>
      <protection locked="0"/>
    </xf>
    <xf numFmtId="0" fontId="6" fillId="0" borderId="27" xfId="0" applyFont="1" applyBorder="1">
      <alignment vertical="center"/>
    </xf>
    <xf numFmtId="49" fontId="5" fillId="0" borderId="0" xfId="0" applyNumberFormat="1" applyFont="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30" fillId="0" borderId="0" xfId="0" applyFont="1">
      <alignment vertical="center"/>
    </xf>
    <xf numFmtId="0" fontId="8" fillId="2" borderId="2" xfId="1" applyFont="1" applyFill="1" applyBorder="1" applyAlignment="1">
      <alignment vertical="center" wrapText="1"/>
    </xf>
    <xf numFmtId="0" fontId="5" fillId="0" borderId="3" xfId="0" applyFont="1" applyBorder="1" applyAlignment="1">
      <alignment horizontal="left" vertical="center"/>
    </xf>
    <xf numFmtId="0" fontId="5" fillId="0" borderId="30" xfId="0" applyFont="1" applyBorder="1" applyAlignment="1">
      <alignment horizontal="left" vertical="center"/>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176" fontId="5" fillId="0" borderId="25" xfId="0" applyNumberFormat="1" applyFont="1" applyBorder="1" applyAlignment="1" applyProtection="1">
      <alignment horizontal="center" vertical="center"/>
      <protection locked="0"/>
    </xf>
    <xf numFmtId="176" fontId="5" fillId="0" borderId="26" xfId="0" applyNumberFormat="1" applyFont="1" applyBorder="1" applyAlignment="1" applyProtection="1">
      <alignment horizontal="center" vertical="center"/>
      <protection locked="0"/>
    </xf>
    <xf numFmtId="176" fontId="5" fillId="0" borderId="35" xfId="0" applyNumberFormat="1" applyFont="1" applyBorder="1" applyAlignment="1" applyProtection="1">
      <alignment horizontal="center" vertical="center"/>
      <protection locked="0"/>
    </xf>
    <xf numFmtId="0" fontId="5" fillId="0" borderId="35" xfId="0" applyFont="1" applyBorder="1" applyAlignment="1">
      <alignment horizontal="center" vertical="center"/>
    </xf>
    <xf numFmtId="0" fontId="5" fillId="0" borderId="26" xfId="0" applyFont="1" applyBorder="1" applyAlignment="1">
      <alignment horizontal="center" vertical="center"/>
    </xf>
    <xf numFmtId="0" fontId="5" fillId="0" borderId="26" xfId="0" applyFont="1" applyBorder="1" applyAlignment="1">
      <alignment horizontal="left" vertical="center"/>
    </xf>
    <xf numFmtId="176" fontId="5" fillId="0" borderId="27" xfId="0" applyNumberFormat="1" applyFont="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Alignment="1">
      <alignment horizontal="left" vertical="top" wrapText="1"/>
    </xf>
    <xf numFmtId="0" fontId="5" fillId="0" borderId="25"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0" fontId="5" fillId="0" borderId="27" xfId="0" applyFont="1" applyBorder="1" applyAlignment="1">
      <alignment horizontal="center" vertical="center"/>
    </xf>
    <xf numFmtId="49" fontId="5" fillId="0" borderId="26" xfId="0" applyNumberFormat="1" applyFont="1" applyBorder="1" applyAlignment="1">
      <alignment horizontal="center"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0" fontId="5" fillId="0" borderId="25" xfId="0" applyFont="1" applyBorder="1" applyAlignment="1">
      <alignment horizontal="left" vertical="center"/>
    </xf>
    <xf numFmtId="0" fontId="5" fillId="0" borderId="27" xfId="0" applyFont="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4" xfId="0" applyFont="1" applyBorder="1" applyAlignment="1">
      <alignment horizontal="left" vertical="center"/>
    </xf>
    <xf numFmtId="180" fontId="5" fillId="0" borderId="25" xfId="0" applyNumberFormat="1" applyFont="1" applyBorder="1" applyAlignment="1" applyProtection="1">
      <alignment horizontal="left" vertical="center" shrinkToFit="1"/>
      <protection locked="0"/>
    </xf>
    <xf numFmtId="180" fontId="5" fillId="0" borderId="26" xfId="0" applyNumberFormat="1" applyFont="1" applyBorder="1" applyAlignment="1" applyProtection="1">
      <alignment horizontal="left" vertical="center" shrinkToFit="1"/>
      <protection locked="0"/>
    </xf>
    <xf numFmtId="180" fontId="5" fillId="0" borderId="27" xfId="0" applyNumberFormat="1" applyFont="1" applyBorder="1" applyAlignment="1" applyProtection="1">
      <alignment horizontal="left" vertical="center" shrinkToFit="1"/>
      <protection locked="0"/>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5" fillId="0" borderId="27" xfId="0" applyFont="1" applyBorder="1" applyAlignment="1">
      <alignment horizontal="left" vertical="center" shrinkToFit="1"/>
    </xf>
    <xf numFmtId="0" fontId="5" fillId="0" borderId="2" xfId="0" applyFont="1" applyBorder="1" applyAlignment="1">
      <alignment horizontal="left" vertical="center"/>
    </xf>
    <xf numFmtId="0" fontId="5" fillId="0" borderId="2"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180" fontId="5" fillId="0" borderId="26" xfId="0" applyNumberFormat="1" applyFont="1" applyBorder="1" applyAlignment="1" applyProtection="1">
      <alignment horizontal="center" vertical="center" shrinkToFit="1"/>
      <protection locked="0"/>
    </xf>
    <xf numFmtId="180" fontId="5" fillId="0" borderId="36" xfId="0" applyNumberFormat="1" applyFont="1" applyBorder="1" applyAlignment="1" applyProtection="1">
      <alignment horizontal="center" vertical="center" shrinkToFit="1"/>
      <protection locked="0"/>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center" vertical="center"/>
    </xf>
    <xf numFmtId="181" fontId="5" fillId="0" borderId="25" xfId="0" applyNumberFormat="1" applyFont="1" applyBorder="1" applyAlignment="1" applyProtection="1">
      <alignment horizontal="center" vertical="center" shrinkToFit="1"/>
      <protection locked="0"/>
    </xf>
    <xf numFmtId="181"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center" vertical="center"/>
    </xf>
    <xf numFmtId="0" fontId="5" fillId="0" borderId="4" xfId="0" applyFont="1" applyBorder="1" applyAlignment="1">
      <alignment horizontal="center" vertical="center"/>
    </xf>
    <xf numFmtId="180" fontId="5" fillId="0" borderId="25" xfId="0" applyNumberFormat="1" applyFont="1" applyBorder="1" applyAlignment="1" applyProtection="1">
      <alignment horizontal="center" vertical="center" shrinkToFit="1"/>
      <protection locked="0"/>
    </xf>
    <xf numFmtId="0" fontId="5" fillId="0" borderId="31" xfId="0" applyFont="1" applyBorder="1" applyAlignment="1">
      <alignment horizontal="center"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29"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30" xfId="0" applyFont="1" applyBorder="1" applyAlignment="1">
      <alignment horizontal="left" vertical="center" shrinkToFit="1"/>
    </xf>
    <xf numFmtId="0" fontId="5" fillId="0" borderId="33"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34" xfId="0" applyFont="1" applyBorder="1" applyAlignment="1">
      <alignment horizontal="left" vertical="center" shrinkToFit="1"/>
    </xf>
    <xf numFmtId="0" fontId="5" fillId="0" borderId="34" xfId="0" applyFont="1" applyBorder="1" applyAlignment="1">
      <alignment horizontal="left" vertical="center" wrapText="1"/>
    </xf>
    <xf numFmtId="0" fontId="5" fillId="0" borderId="36" xfId="0" applyFont="1" applyBorder="1" applyAlignment="1">
      <alignment horizontal="center" vertical="center" wrapText="1"/>
    </xf>
    <xf numFmtId="0" fontId="5" fillId="0" borderId="35" xfId="0" applyFont="1" applyBorder="1" applyAlignment="1">
      <alignment horizontal="center" vertical="center" wrapText="1"/>
    </xf>
    <xf numFmtId="177" fontId="5" fillId="0" borderId="0" xfId="0" applyNumberFormat="1" applyFont="1" applyAlignment="1" applyProtection="1">
      <alignment horizontal="center" vertical="center" shrinkToFit="1"/>
      <protection locked="0"/>
    </xf>
    <xf numFmtId="0" fontId="5" fillId="0" borderId="33" xfId="0" applyFont="1" applyBorder="1" applyAlignment="1">
      <alignment horizontal="left" vertical="center"/>
    </xf>
    <xf numFmtId="0" fontId="5" fillId="0" borderId="29" xfId="0" applyFont="1" applyBorder="1" applyAlignment="1">
      <alignment horizontal="center" vertical="center"/>
    </xf>
    <xf numFmtId="0" fontId="5" fillId="0" borderId="3" xfId="0" applyFont="1" applyBorder="1" applyAlignment="1">
      <alignment horizontal="center" vertical="center"/>
    </xf>
    <xf numFmtId="0" fontId="5" fillId="0" borderId="38" xfId="0" applyFont="1" applyBorder="1" applyAlignment="1">
      <alignment horizontal="center" vertical="center"/>
    </xf>
    <xf numFmtId="0" fontId="5" fillId="0" borderId="33" xfId="0" applyFont="1" applyBorder="1" applyAlignment="1">
      <alignment horizontal="center" vertical="center"/>
    </xf>
    <xf numFmtId="0" fontId="5" fillId="0" borderId="40" xfId="0" applyFont="1" applyBorder="1" applyAlignment="1">
      <alignment horizontal="center" vertical="center"/>
    </xf>
    <xf numFmtId="0" fontId="5" fillId="0" borderId="37" xfId="0" applyFont="1" applyBorder="1" applyAlignment="1">
      <alignment horizontal="center" vertical="center"/>
    </xf>
    <xf numFmtId="0" fontId="5" fillId="0" borderId="39" xfId="0" applyFont="1" applyBorder="1" applyAlignment="1">
      <alignment horizontal="center" vertical="center"/>
    </xf>
    <xf numFmtId="0" fontId="5" fillId="0" borderId="30" xfId="0" applyFont="1" applyBorder="1" applyAlignment="1">
      <alignment horizontal="center" vertical="center"/>
    </xf>
    <xf numFmtId="0" fontId="5" fillId="0" borderId="34" xfId="0" applyFont="1" applyBorder="1" applyAlignment="1">
      <alignment horizontal="center" vertical="center"/>
    </xf>
    <xf numFmtId="0" fontId="5" fillId="0" borderId="29" xfId="0" applyFont="1" applyBorder="1" applyAlignment="1">
      <alignment horizontal="left" vertical="center" wrapText="1" shrinkToFit="1"/>
    </xf>
    <xf numFmtId="0" fontId="5" fillId="0" borderId="31" xfId="0" applyFont="1" applyBorder="1" applyAlignment="1">
      <alignment horizontal="left" vertical="center" shrinkToFit="1"/>
    </xf>
    <xf numFmtId="0" fontId="5" fillId="0" borderId="0" xfId="0" applyFont="1" applyAlignment="1">
      <alignment horizontal="left" vertical="center" shrinkToFit="1"/>
    </xf>
    <xf numFmtId="0" fontId="5" fillId="0" borderId="29" xfId="0" applyFont="1" applyBorder="1" applyAlignment="1">
      <alignment horizontal="left" vertical="center"/>
    </xf>
    <xf numFmtId="0" fontId="5" fillId="0" borderId="31" xfId="0" applyFont="1" applyBorder="1" applyAlignment="1">
      <alignment horizontal="left" vertical="center"/>
    </xf>
    <xf numFmtId="0" fontId="5" fillId="0" borderId="0" xfId="0" applyFont="1" applyAlignment="1">
      <alignment horizontal="left" vertical="center"/>
    </xf>
    <xf numFmtId="0" fontId="5" fillId="0" borderId="32" xfId="0" applyFont="1" applyBorder="1" applyAlignment="1">
      <alignment horizontal="left" vertical="center"/>
    </xf>
    <xf numFmtId="0" fontId="5" fillId="0" borderId="3"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49" fontId="5" fillId="0" borderId="26" xfId="0" applyNumberFormat="1" applyFont="1" applyBorder="1" applyAlignment="1" applyProtection="1">
      <alignment horizontal="center" vertical="center" wrapText="1"/>
      <protection locked="0"/>
    </xf>
    <xf numFmtId="49" fontId="5" fillId="0" borderId="27" xfId="0" applyNumberFormat="1" applyFont="1" applyBorder="1" applyAlignment="1" applyProtection="1">
      <alignment horizontal="center" vertical="center" wrapText="1"/>
      <protection locked="0"/>
    </xf>
    <xf numFmtId="49" fontId="5" fillId="0" borderId="34" xfId="0" applyNumberFormat="1"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34" xfId="0" applyFont="1" applyBorder="1" applyAlignment="1">
      <alignment horizontal="left" vertical="center"/>
    </xf>
    <xf numFmtId="0" fontId="5" fillId="0" borderId="30" xfId="0" applyFont="1" applyBorder="1" applyAlignment="1">
      <alignment horizontal="left" vertical="center" wrapText="1"/>
    </xf>
    <xf numFmtId="177" fontId="5" fillId="0" borderId="3" xfId="0" applyNumberFormat="1" applyFont="1" applyBorder="1" applyAlignment="1" applyProtection="1">
      <alignment horizontal="center" vertical="center" shrinkToFit="1"/>
      <protection locked="0"/>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0" xfId="0" applyFont="1" applyAlignment="1" applyProtection="1">
      <alignment horizontal="center" vertical="center" shrinkToFit="1"/>
      <protection locked="0"/>
    </xf>
    <xf numFmtId="0" fontId="5" fillId="0" borderId="36" xfId="0" applyFont="1" applyBorder="1" applyAlignment="1">
      <alignment horizontal="left" vertical="center"/>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0" xfId="0" applyFont="1" applyAlignment="1">
      <alignment horizontal="left"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6" fillId="0" borderId="0" xfId="0" applyFont="1" applyAlignment="1">
      <alignment horizontal="center" vertical="center"/>
    </xf>
    <xf numFmtId="180" fontId="5" fillId="0" borderId="27"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wrapText="1"/>
    </xf>
    <xf numFmtId="0" fontId="5" fillId="0" borderId="32" xfId="0" applyFont="1" applyBorder="1" applyAlignment="1">
      <alignment horizontal="left" vertical="center" wrapText="1"/>
    </xf>
    <xf numFmtId="0" fontId="5" fillId="0" borderId="2" xfId="0" applyFont="1" applyBorder="1" applyAlignment="1">
      <alignment horizontal="center" vertical="top" wrapText="1"/>
    </xf>
    <xf numFmtId="0" fontId="0" fillId="0" borderId="0" xfId="0" applyAlignment="1">
      <alignment horizontal="center" vertical="center"/>
    </xf>
    <xf numFmtId="0" fontId="8" fillId="2" borderId="24" xfId="1" applyFont="1" applyFill="1" applyBorder="1" applyAlignment="1">
      <alignment horizontal="center" vertical="center" textRotation="255" wrapText="1"/>
    </xf>
    <xf numFmtId="0" fontId="8" fillId="2" borderId="31"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24" xfId="1" applyFont="1" applyFill="1" applyBorder="1" applyAlignment="1">
      <alignment horizontal="center" vertical="center" textRotation="255"/>
    </xf>
    <xf numFmtId="0" fontId="17" fillId="2" borderId="33"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34" xfId="1" applyFont="1" applyFill="1" applyBorder="1" applyAlignment="1">
      <alignment horizontal="center" vertical="center" textRotation="255" wrapText="1"/>
    </xf>
    <xf numFmtId="0" fontId="17" fillId="2" borderId="24" xfId="1" applyFont="1" applyFill="1" applyBorder="1" applyAlignment="1">
      <alignment horizontal="center" vertical="center" textRotation="255" wrapText="1"/>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0">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FFC000"/>
        </patternFill>
      </fill>
    </dxf>
    <dxf>
      <fill>
        <patternFill>
          <bgColor rgb="FF7030A0"/>
        </patternFill>
      </fill>
    </dxf>
    <dxf>
      <fill>
        <patternFill>
          <bgColor rgb="FFFFC00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219075</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219075</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219075</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219075</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219075</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219075</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219075</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219075</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219075</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86</xdr:row>
          <xdr:rowOff>0</xdr:rowOff>
        </xdr:from>
        <xdr:to>
          <xdr:col>19</xdr:col>
          <xdr:colOff>0</xdr:colOff>
          <xdr:row>86</xdr:row>
          <xdr:rowOff>219075</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9525</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16</xdr:col>
          <xdr:colOff>180975</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17</xdr:col>
          <xdr:colOff>0</xdr:colOff>
          <xdr:row>134</xdr:row>
          <xdr:rowOff>9525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16</xdr:col>
          <xdr:colOff>180975</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16</xdr:col>
          <xdr:colOff>180975</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390525</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228600</xdr:rowOff>
        </xdr:from>
        <xdr:to>
          <xdr:col>15</xdr:col>
          <xdr:colOff>180975</xdr:colOff>
          <xdr:row>116</xdr:row>
          <xdr:rowOff>390525</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127</xdr:row>
          <xdr:rowOff>228600</xdr:rowOff>
        </xdr:from>
        <xdr:to>
          <xdr:col>15</xdr:col>
          <xdr:colOff>180975</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139</xdr:row>
          <xdr:rowOff>228600</xdr:rowOff>
        </xdr:from>
        <xdr:to>
          <xdr:col>15</xdr:col>
          <xdr:colOff>180975</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0</xdr:rowOff>
        </xdr:from>
        <xdr:to>
          <xdr:col>16</xdr:col>
          <xdr:colOff>180975</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45</xdr:row>
          <xdr:rowOff>0</xdr:rowOff>
        </xdr:from>
        <xdr:to>
          <xdr:col>16</xdr:col>
          <xdr:colOff>180975</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46</xdr:row>
          <xdr:rowOff>0</xdr:rowOff>
        </xdr:from>
        <xdr:to>
          <xdr:col>16</xdr:col>
          <xdr:colOff>180975</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54</xdr:row>
          <xdr:rowOff>0</xdr:rowOff>
        </xdr:from>
        <xdr:to>
          <xdr:col>18</xdr:col>
          <xdr:colOff>9525</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56</xdr:row>
          <xdr:rowOff>0</xdr:rowOff>
        </xdr:from>
        <xdr:to>
          <xdr:col>16</xdr:col>
          <xdr:colOff>180975</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58</xdr:row>
          <xdr:rowOff>0</xdr:rowOff>
        </xdr:from>
        <xdr:to>
          <xdr:col>17</xdr:col>
          <xdr:colOff>0</xdr:colOff>
          <xdr:row>59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0</xdr:rowOff>
        </xdr:from>
        <xdr:to>
          <xdr:col>16</xdr:col>
          <xdr:colOff>180975</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69</xdr:row>
          <xdr:rowOff>0</xdr:rowOff>
        </xdr:from>
        <xdr:to>
          <xdr:col>16</xdr:col>
          <xdr:colOff>180975</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70</xdr:row>
          <xdr:rowOff>0</xdr:rowOff>
        </xdr:from>
        <xdr:to>
          <xdr:col>16</xdr:col>
          <xdr:colOff>180975</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40</xdr:row>
          <xdr:rowOff>228600</xdr:rowOff>
        </xdr:from>
        <xdr:to>
          <xdr:col>15</xdr:col>
          <xdr:colOff>180975</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52</xdr:row>
          <xdr:rowOff>228600</xdr:rowOff>
        </xdr:from>
        <xdr:to>
          <xdr:col>15</xdr:col>
          <xdr:colOff>180975</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64</xdr:row>
          <xdr:rowOff>228600</xdr:rowOff>
        </xdr:from>
        <xdr:to>
          <xdr:col>15</xdr:col>
          <xdr:colOff>180975</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54</xdr:row>
          <xdr:rowOff>0</xdr:rowOff>
        </xdr:from>
        <xdr:to>
          <xdr:col>70</xdr:col>
          <xdr:colOff>9525</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0</xdr:rowOff>
        </xdr:from>
        <xdr:to>
          <xdr:col>69</xdr:col>
          <xdr:colOff>0</xdr:colOff>
          <xdr:row>59</xdr:row>
          <xdr:rowOff>9525</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42</xdr:row>
          <xdr:rowOff>0</xdr:rowOff>
        </xdr:from>
        <xdr:to>
          <xdr:col>122</xdr:col>
          <xdr:colOff>9525</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9525</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180975</xdr:colOff>
          <xdr:row>12</xdr:row>
          <xdr:rowOff>0</xdr:rowOff>
        </xdr:from>
        <xdr:to>
          <xdr:col>123</xdr:col>
          <xdr:colOff>9525</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47</xdr:row>
          <xdr:rowOff>0</xdr:rowOff>
        </xdr:from>
        <xdr:to>
          <xdr:col>121</xdr:col>
          <xdr:colOff>9525</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47</xdr:row>
          <xdr:rowOff>0</xdr:rowOff>
        </xdr:from>
        <xdr:to>
          <xdr:col>128</xdr:col>
          <xdr:colOff>9525</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47</xdr:row>
          <xdr:rowOff>0</xdr:rowOff>
        </xdr:from>
        <xdr:to>
          <xdr:col>135</xdr:col>
          <xdr:colOff>9525</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44</xdr:row>
          <xdr:rowOff>0</xdr:rowOff>
        </xdr:from>
        <xdr:to>
          <xdr:col>121</xdr:col>
          <xdr:colOff>9525</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45</xdr:row>
          <xdr:rowOff>0</xdr:rowOff>
        </xdr:from>
        <xdr:to>
          <xdr:col>121</xdr:col>
          <xdr:colOff>9525</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46</xdr:row>
          <xdr:rowOff>0</xdr:rowOff>
        </xdr:from>
        <xdr:to>
          <xdr:col>121</xdr:col>
          <xdr:colOff>9525</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9525</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56</xdr:row>
          <xdr:rowOff>0</xdr:rowOff>
        </xdr:from>
        <xdr:to>
          <xdr:col>121</xdr:col>
          <xdr:colOff>9525</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58</xdr:row>
          <xdr:rowOff>0</xdr:rowOff>
        </xdr:from>
        <xdr:to>
          <xdr:col>121</xdr:col>
          <xdr:colOff>9525</xdr:colOff>
          <xdr:row>59</xdr:row>
          <xdr:rowOff>9525</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59</xdr:row>
          <xdr:rowOff>0</xdr:rowOff>
        </xdr:from>
        <xdr:to>
          <xdr:col>121</xdr:col>
          <xdr:colOff>9525</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59</xdr:row>
          <xdr:rowOff>0</xdr:rowOff>
        </xdr:from>
        <xdr:to>
          <xdr:col>128</xdr:col>
          <xdr:colOff>9525</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59</xdr:row>
          <xdr:rowOff>0</xdr:rowOff>
        </xdr:from>
        <xdr:to>
          <xdr:col>135</xdr:col>
          <xdr:colOff>9525</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66</xdr:row>
          <xdr:rowOff>0</xdr:rowOff>
        </xdr:from>
        <xdr:to>
          <xdr:col>122</xdr:col>
          <xdr:colOff>9525</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68</xdr:row>
          <xdr:rowOff>0</xdr:rowOff>
        </xdr:from>
        <xdr:to>
          <xdr:col>121</xdr:col>
          <xdr:colOff>9525</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69</xdr:row>
          <xdr:rowOff>0</xdr:rowOff>
        </xdr:from>
        <xdr:to>
          <xdr:col>121</xdr:col>
          <xdr:colOff>9525</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70</xdr:row>
          <xdr:rowOff>0</xdr:rowOff>
        </xdr:from>
        <xdr:to>
          <xdr:col>121</xdr:col>
          <xdr:colOff>9525</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71</xdr:row>
          <xdr:rowOff>0</xdr:rowOff>
        </xdr:from>
        <xdr:to>
          <xdr:col>121</xdr:col>
          <xdr:colOff>9525</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71</xdr:row>
          <xdr:rowOff>0</xdr:rowOff>
        </xdr:from>
        <xdr:to>
          <xdr:col>128</xdr:col>
          <xdr:colOff>9525</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71</xdr:row>
          <xdr:rowOff>0</xdr:rowOff>
        </xdr:from>
        <xdr:to>
          <xdr:col>135</xdr:col>
          <xdr:colOff>9525</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9525</xdr:colOff>
          <xdr:row>41</xdr:row>
          <xdr:rowOff>390525</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40</xdr:row>
          <xdr:rowOff>228600</xdr:rowOff>
        </xdr:from>
        <xdr:to>
          <xdr:col>120</xdr:col>
          <xdr:colOff>9525</xdr:colOff>
          <xdr:row>41</xdr:row>
          <xdr:rowOff>390525</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9525</xdr:colOff>
          <xdr:row>53</xdr:row>
          <xdr:rowOff>390525</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52</xdr:row>
          <xdr:rowOff>228600</xdr:rowOff>
        </xdr:from>
        <xdr:to>
          <xdr:col>120</xdr:col>
          <xdr:colOff>9525</xdr:colOff>
          <xdr:row>53</xdr:row>
          <xdr:rowOff>390525</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9525</xdr:colOff>
          <xdr:row>65</xdr:row>
          <xdr:rowOff>390525</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64</xdr:row>
          <xdr:rowOff>228600</xdr:rowOff>
        </xdr:from>
        <xdr:to>
          <xdr:col>120</xdr:col>
          <xdr:colOff>9525</xdr:colOff>
          <xdr:row>65</xdr:row>
          <xdr:rowOff>390525</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42</xdr:row>
          <xdr:rowOff>0</xdr:rowOff>
        </xdr:from>
        <xdr:to>
          <xdr:col>174</xdr:col>
          <xdr:colOff>9525</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9525</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28575</xdr:colOff>
          <xdr:row>13</xdr:row>
          <xdr:rowOff>9525</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47</xdr:row>
          <xdr:rowOff>0</xdr:rowOff>
        </xdr:from>
        <xdr:to>
          <xdr:col>173</xdr:col>
          <xdr:colOff>9525</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47</xdr:row>
          <xdr:rowOff>0</xdr:rowOff>
        </xdr:from>
        <xdr:to>
          <xdr:col>180</xdr:col>
          <xdr:colOff>9525</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47</xdr:row>
          <xdr:rowOff>0</xdr:rowOff>
        </xdr:from>
        <xdr:to>
          <xdr:col>187</xdr:col>
          <xdr:colOff>9525</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44</xdr:row>
          <xdr:rowOff>0</xdr:rowOff>
        </xdr:from>
        <xdr:to>
          <xdr:col>173</xdr:col>
          <xdr:colOff>9525</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45</xdr:row>
          <xdr:rowOff>0</xdr:rowOff>
        </xdr:from>
        <xdr:to>
          <xdr:col>173</xdr:col>
          <xdr:colOff>9525</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46</xdr:row>
          <xdr:rowOff>0</xdr:rowOff>
        </xdr:from>
        <xdr:to>
          <xdr:col>173</xdr:col>
          <xdr:colOff>9525</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56</xdr:row>
          <xdr:rowOff>0</xdr:rowOff>
        </xdr:from>
        <xdr:to>
          <xdr:col>173</xdr:col>
          <xdr:colOff>9525</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58</xdr:row>
          <xdr:rowOff>0</xdr:rowOff>
        </xdr:from>
        <xdr:to>
          <xdr:col>173</xdr:col>
          <xdr:colOff>9525</xdr:colOff>
          <xdr:row>59</xdr:row>
          <xdr:rowOff>9525</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59</xdr:row>
          <xdr:rowOff>0</xdr:rowOff>
        </xdr:from>
        <xdr:to>
          <xdr:col>173</xdr:col>
          <xdr:colOff>9525</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59</xdr:row>
          <xdr:rowOff>0</xdr:rowOff>
        </xdr:from>
        <xdr:to>
          <xdr:col>180</xdr:col>
          <xdr:colOff>9525</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59</xdr:row>
          <xdr:rowOff>0</xdr:rowOff>
        </xdr:from>
        <xdr:to>
          <xdr:col>187</xdr:col>
          <xdr:colOff>9525</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66</xdr:row>
          <xdr:rowOff>0</xdr:rowOff>
        </xdr:from>
        <xdr:to>
          <xdr:col>174</xdr:col>
          <xdr:colOff>9525</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68</xdr:row>
          <xdr:rowOff>0</xdr:rowOff>
        </xdr:from>
        <xdr:to>
          <xdr:col>173</xdr:col>
          <xdr:colOff>9525</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69</xdr:row>
          <xdr:rowOff>0</xdr:rowOff>
        </xdr:from>
        <xdr:to>
          <xdr:col>173</xdr:col>
          <xdr:colOff>9525</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70</xdr:row>
          <xdr:rowOff>0</xdr:rowOff>
        </xdr:from>
        <xdr:to>
          <xdr:col>173</xdr:col>
          <xdr:colOff>9525</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71</xdr:row>
          <xdr:rowOff>0</xdr:rowOff>
        </xdr:from>
        <xdr:to>
          <xdr:col>173</xdr:col>
          <xdr:colOff>9525</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71</xdr:row>
          <xdr:rowOff>0</xdr:rowOff>
        </xdr:from>
        <xdr:to>
          <xdr:col>180</xdr:col>
          <xdr:colOff>9525</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71</xdr:row>
          <xdr:rowOff>0</xdr:rowOff>
        </xdr:from>
        <xdr:to>
          <xdr:col>187</xdr:col>
          <xdr:colOff>9525</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9525</xdr:colOff>
          <xdr:row>41</xdr:row>
          <xdr:rowOff>390525</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40</xdr:row>
          <xdr:rowOff>228600</xdr:rowOff>
        </xdr:from>
        <xdr:to>
          <xdr:col>172</xdr:col>
          <xdr:colOff>9525</xdr:colOff>
          <xdr:row>41</xdr:row>
          <xdr:rowOff>390525</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9525</xdr:colOff>
          <xdr:row>53</xdr:row>
          <xdr:rowOff>390525</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52</xdr:row>
          <xdr:rowOff>228600</xdr:rowOff>
        </xdr:from>
        <xdr:to>
          <xdr:col>172</xdr:col>
          <xdr:colOff>9525</xdr:colOff>
          <xdr:row>53</xdr:row>
          <xdr:rowOff>390525</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9525</xdr:colOff>
          <xdr:row>65</xdr:row>
          <xdr:rowOff>390525</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64</xdr:row>
          <xdr:rowOff>228600</xdr:rowOff>
        </xdr:from>
        <xdr:to>
          <xdr:col>172</xdr:col>
          <xdr:colOff>9525</xdr:colOff>
          <xdr:row>65</xdr:row>
          <xdr:rowOff>390525</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c r="A1" s="381" t="s">
        <v>0</v>
      </c>
      <c r="B1" s="381"/>
      <c r="C1" s="381"/>
      <c r="D1" s="381"/>
      <c r="E1" s="381"/>
      <c r="F1" s="381"/>
      <c r="G1" s="381"/>
      <c r="H1" s="381"/>
      <c r="I1" s="381"/>
      <c r="J1" s="381"/>
      <c r="K1" s="381"/>
      <c r="L1" s="381"/>
      <c r="M1" s="381"/>
    </row>
    <row r="2" spans="1:39">
      <c r="A2" s="381"/>
      <c r="B2" s="381"/>
      <c r="C2" s="381"/>
      <c r="D2" s="381"/>
      <c r="E2" s="381"/>
      <c r="F2" s="381"/>
      <c r="G2" s="381"/>
      <c r="H2" s="381"/>
      <c r="I2" s="381"/>
      <c r="J2" s="381"/>
      <c r="K2" s="381"/>
      <c r="L2" s="381"/>
      <c r="M2" s="381"/>
    </row>
    <row r="4" spans="1:39" ht="8.1" customHeight="1">
      <c r="A4" s="381" t="s">
        <v>1</v>
      </c>
      <c r="B4" s="381"/>
      <c r="C4" s="381"/>
      <c r="D4" s="381"/>
      <c r="E4" s="381"/>
      <c r="F4" s="381"/>
      <c r="G4" s="381"/>
      <c r="H4" s="381"/>
      <c r="I4" s="381"/>
      <c r="J4" s="381"/>
      <c r="K4" s="381"/>
      <c r="L4" s="381"/>
      <c r="M4" s="381"/>
      <c r="N4" s="381"/>
      <c r="O4" s="381"/>
      <c r="P4" s="381"/>
      <c r="Q4" s="381"/>
      <c r="R4" s="381"/>
      <c r="S4" s="381"/>
      <c r="T4" s="381"/>
      <c r="U4" s="381"/>
      <c r="V4" s="381"/>
      <c r="W4" s="381"/>
      <c r="X4" s="381"/>
      <c r="Y4" s="381"/>
      <c r="Z4" s="381"/>
      <c r="AA4" s="381"/>
      <c r="AB4" s="381"/>
      <c r="AC4" s="381"/>
      <c r="AD4" s="381"/>
      <c r="AE4" s="381"/>
      <c r="AF4" s="381"/>
      <c r="AG4" s="381"/>
      <c r="AH4" s="381"/>
      <c r="AI4" s="381"/>
      <c r="AJ4" s="381"/>
      <c r="AK4" s="250"/>
      <c r="AL4" s="250"/>
      <c r="AM4" s="250"/>
    </row>
    <row r="5" spans="1:39" ht="8.1" customHeight="1">
      <c r="A5" s="381"/>
      <c r="B5" s="381"/>
      <c r="C5" s="381"/>
      <c r="D5" s="381"/>
      <c r="E5" s="381"/>
      <c r="F5" s="381"/>
      <c r="G5" s="381"/>
      <c r="H5" s="381"/>
      <c r="I5" s="381"/>
      <c r="J5" s="381"/>
      <c r="K5" s="381"/>
      <c r="L5" s="381"/>
      <c r="M5" s="381"/>
      <c r="N5" s="381"/>
      <c r="O5" s="381"/>
      <c r="P5" s="381"/>
      <c r="Q5" s="381"/>
      <c r="R5" s="381"/>
      <c r="S5" s="381"/>
      <c r="T5" s="381"/>
      <c r="U5" s="381"/>
      <c r="V5" s="381"/>
      <c r="W5" s="381"/>
      <c r="X5" s="381"/>
      <c r="Y5" s="381"/>
      <c r="Z5" s="381"/>
      <c r="AA5" s="381"/>
      <c r="AB5" s="381"/>
      <c r="AC5" s="381"/>
      <c r="AD5" s="381"/>
      <c r="AE5" s="381"/>
      <c r="AF5" s="381"/>
      <c r="AG5" s="381"/>
      <c r="AH5" s="381"/>
      <c r="AI5" s="381"/>
      <c r="AJ5" s="381"/>
      <c r="AK5" s="250"/>
      <c r="AL5" s="250"/>
      <c r="AM5" s="250"/>
    </row>
    <row r="6" spans="1:39" ht="8.1" customHeight="1">
      <c r="A6" s="381" t="s">
        <v>2313</v>
      </c>
      <c r="B6" s="381"/>
      <c r="C6" s="381"/>
      <c r="D6" s="381"/>
      <c r="E6" s="381"/>
      <c r="F6" s="381"/>
      <c r="G6" s="381"/>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250"/>
      <c r="AL6" s="250"/>
      <c r="AM6" s="250"/>
    </row>
    <row r="7" spans="1:39" ht="8.1" customHeight="1">
      <c r="A7" s="381"/>
      <c r="B7" s="381"/>
      <c r="C7" s="381"/>
      <c r="D7" s="381"/>
      <c r="E7" s="381"/>
      <c r="F7" s="381"/>
      <c r="G7" s="381"/>
      <c r="H7" s="381"/>
      <c r="I7" s="381"/>
      <c r="J7" s="381"/>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250"/>
      <c r="AL7" s="250"/>
      <c r="AM7" s="250"/>
    </row>
    <row r="8" spans="1:39" ht="8.1" customHeight="1">
      <c r="A8" s="381" t="s">
        <v>2</v>
      </c>
      <c r="B8" s="381"/>
      <c r="C8" s="381"/>
      <c r="D8" s="381"/>
      <c r="E8" s="381"/>
      <c r="F8" s="381"/>
      <c r="G8" s="381"/>
      <c r="H8" s="381"/>
      <c r="I8" s="381"/>
      <c r="J8" s="381"/>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250"/>
      <c r="AL8" s="250"/>
      <c r="AM8" s="250"/>
    </row>
    <row r="9" spans="1:39" ht="8.1" customHeight="1">
      <c r="A9" s="381"/>
      <c r="B9" s="381"/>
      <c r="C9" s="381"/>
      <c r="D9" s="381"/>
      <c r="E9" s="381"/>
      <c r="F9" s="381"/>
      <c r="G9" s="381"/>
      <c r="H9" s="381"/>
      <c r="I9" s="381"/>
      <c r="J9" s="381"/>
      <c r="K9" s="381"/>
      <c r="L9" s="381"/>
      <c r="M9" s="381"/>
      <c r="N9" s="381"/>
      <c r="O9" s="381"/>
      <c r="P9" s="381"/>
      <c r="Q9" s="381"/>
      <c r="R9" s="381"/>
      <c r="S9" s="381"/>
      <c r="T9" s="381"/>
      <c r="U9" s="381"/>
      <c r="V9" s="381"/>
      <c r="W9" s="381"/>
      <c r="X9" s="381"/>
      <c r="Y9" s="381"/>
      <c r="Z9" s="381"/>
      <c r="AA9" s="381"/>
      <c r="AB9" s="381"/>
      <c r="AC9" s="381"/>
      <c r="AD9" s="381"/>
      <c r="AE9" s="381"/>
      <c r="AF9" s="381"/>
      <c r="AG9" s="381"/>
      <c r="AH9" s="381"/>
      <c r="AI9" s="381"/>
      <c r="AJ9" s="381"/>
      <c r="AK9" s="250"/>
      <c r="AL9" s="250"/>
      <c r="AM9" s="250"/>
    </row>
    <row r="10" spans="1:39">
      <c r="Y10" s="384"/>
      <c r="Z10" s="384"/>
      <c r="AA10" s="384"/>
      <c r="AB10" s="384"/>
      <c r="AC10" s="381" t="s">
        <v>5</v>
      </c>
      <c r="AD10" s="384"/>
      <c r="AE10" s="384"/>
      <c r="AF10" s="381" t="s">
        <v>4</v>
      </c>
      <c r="AG10" s="384"/>
      <c r="AH10" s="384"/>
      <c r="AI10" s="381" t="s">
        <v>3</v>
      </c>
    </row>
    <row r="11" spans="1:39">
      <c r="Y11" s="385"/>
      <c r="Z11" s="385"/>
      <c r="AA11" s="385"/>
      <c r="AB11" s="385"/>
      <c r="AC11" s="381"/>
      <c r="AD11" s="385"/>
      <c r="AE11" s="385"/>
      <c r="AF11" s="381"/>
      <c r="AG11" s="385"/>
      <c r="AH11" s="385"/>
      <c r="AI11" s="381"/>
    </row>
    <row r="12" spans="1:39">
      <c r="A12" s="382"/>
      <c r="B12" s="382"/>
      <c r="C12" s="382"/>
      <c r="D12" s="382"/>
      <c r="E12" s="382"/>
      <c r="F12" s="382"/>
      <c r="G12" s="382"/>
      <c r="H12" s="382"/>
      <c r="I12" s="382"/>
      <c r="J12" s="382"/>
      <c r="K12" s="382"/>
      <c r="L12" s="382"/>
      <c r="M12" s="381" t="s">
        <v>6</v>
      </c>
      <c r="N12" s="381"/>
      <c r="O12" s="381"/>
      <c r="P12" s="381"/>
    </row>
    <row r="13" spans="1:39">
      <c r="A13" s="383"/>
      <c r="B13" s="383"/>
      <c r="C13" s="383"/>
      <c r="D13" s="383"/>
      <c r="E13" s="383"/>
      <c r="F13" s="383"/>
      <c r="G13" s="383"/>
      <c r="H13" s="383"/>
      <c r="I13" s="383"/>
      <c r="J13" s="383"/>
      <c r="K13" s="383"/>
      <c r="L13" s="383"/>
      <c r="M13" s="381"/>
      <c r="N13" s="381"/>
      <c r="O13" s="381"/>
      <c r="P13" s="381"/>
    </row>
    <row r="14" spans="1:39" ht="3.75" customHeight="1">
      <c r="D14" s="368"/>
      <c r="E14" s="368"/>
      <c r="F14" s="368"/>
      <c r="G14" s="368"/>
      <c r="H14" s="368"/>
    </row>
    <row r="15" spans="1:39" ht="18" customHeight="1">
      <c r="A15" s="366" t="s">
        <v>7</v>
      </c>
      <c r="B15" s="284"/>
      <c r="C15" s="284"/>
      <c r="D15" s="284"/>
      <c r="E15" s="284"/>
      <c r="F15" s="284"/>
      <c r="G15" s="284"/>
      <c r="H15" s="284"/>
      <c r="I15" s="284"/>
      <c r="J15" s="284"/>
      <c r="K15" s="284"/>
      <c r="L15" s="284"/>
      <c r="M15" s="284"/>
      <c r="N15" s="3"/>
      <c r="O15" s="3"/>
      <c r="P15" s="3"/>
      <c r="Q15" s="3"/>
      <c r="R15" s="3"/>
      <c r="S15" s="3"/>
      <c r="T15" s="3"/>
      <c r="U15" s="3"/>
      <c r="V15" s="3"/>
      <c r="W15" s="3"/>
      <c r="X15" s="3"/>
      <c r="Y15" s="3"/>
      <c r="Z15" s="3"/>
      <c r="AA15" s="3"/>
      <c r="AB15" s="3"/>
      <c r="AC15" s="3"/>
      <c r="AD15" s="3"/>
      <c r="AE15" s="3"/>
      <c r="AF15" s="3"/>
      <c r="AG15" s="3"/>
      <c r="AH15" s="3"/>
      <c r="AI15" s="3"/>
      <c r="AJ15" s="3"/>
      <c r="AK15" s="3"/>
      <c r="AL15" s="177"/>
      <c r="AM15" s="4"/>
    </row>
    <row r="16" spans="1:39" ht="20.100000000000001" customHeight="1">
      <c r="A16" s="178"/>
      <c r="B16" s="4"/>
      <c r="C16" s="4"/>
      <c r="D16" s="321" t="s">
        <v>8</v>
      </c>
      <c r="E16" s="321"/>
      <c r="F16" s="321"/>
      <c r="G16" s="321"/>
      <c r="H16" s="321"/>
      <c r="I16" s="297"/>
      <c r="J16" s="298"/>
      <c r="K16" s="298"/>
      <c r="L16" s="298"/>
      <c r="M16" s="298"/>
      <c r="N16" s="298"/>
      <c r="O16" s="298"/>
      <c r="P16" s="298"/>
      <c r="Q16" s="298"/>
      <c r="R16" s="298"/>
      <c r="S16" s="298"/>
      <c r="T16" s="298"/>
      <c r="U16" s="298"/>
      <c r="V16" s="298"/>
      <c r="W16" s="298"/>
      <c r="X16" s="298"/>
      <c r="Y16" s="298"/>
      <c r="Z16" s="298"/>
      <c r="AA16" s="298"/>
      <c r="AB16" s="298"/>
      <c r="AC16" s="298"/>
      <c r="AD16" s="298"/>
      <c r="AE16" s="298"/>
      <c r="AF16" s="298"/>
      <c r="AG16" s="298"/>
      <c r="AH16" s="298"/>
      <c r="AI16" s="298"/>
      <c r="AJ16" s="299"/>
      <c r="AK16" s="4"/>
      <c r="AL16" s="179"/>
      <c r="AM16" s="4"/>
    </row>
    <row r="17" spans="1:39" ht="20.100000000000001" customHeight="1">
      <c r="A17" s="178"/>
      <c r="B17" s="4"/>
      <c r="C17" s="4"/>
      <c r="D17" s="321" t="s">
        <v>9</v>
      </c>
      <c r="E17" s="321"/>
      <c r="F17" s="321"/>
      <c r="G17" s="321"/>
      <c r="H17" s="321"/>
      <c r="I17" s="302"/>
      <c r="J17" s="303"/>
      <c r="K17" s="303"/>
      <c r="L17" s="303"/>
      <c r="M17" s="303"/>
      <c r="N17" s="213" t="s">
        <v>2250</v>
      </c>
      <c r="O17" s="303"/>
      <c r="P17" s="303"/>
      <c r="Q17" s="303"/>
      <c r="R17" s="303"/>
      <c r="S17" s="303"/>
      <c r="T17" s="304"/>
      <c r="U17" s="173"/>
      <c r="V17" s="173"/>
      <c r="W17" s="173"/>
      <c r="X17" s="173"/>
      <c r="Y17" s="173"/>
      <c r="Z17" s="173"/>
      <c r="AA17" s="173"/>
      <c r="AB17" s="173"/>
      <c r="AC17" s="173"/>
      <c r="AD17" s="173"/>
      <c r="AE17" s="173"/>
      <c r="AF17" s="173"/>
      <c r="AG17" s="173"/>
      <c r="AH17" s="4"/>
      <c r="AI17" s="4"/>
      <c r="AJ17" s="4"/>
      <c r="AK17" s="4"/>
      <c r="AL17" s="179"/>
      <c r="AM17" s="4"/>
    </row>
    <row r="18" spans="1:39" ht="20.100000000000001" customHeight="1">
      <c r="A18" s="178"/>
      <c r="B18" s="4"/>
      <c r="C18" s="4"/>
      <c r="D18" s="321" t="s">
        <v>10</v>
      </c>
      <c r="E18" s="321"/>
      <c r="F18" s="321"/>
      <c r="G18" s="321"/>
      <c r="H18" s="321"/>
      <c r="I18" s="297"/>
      <c r="J18" s="298"/>
      <c r="K18" s="298"/>
      <c r="L18" s="298"/>
      <c r="M18" s="298"/>
      <c r="N18" s="298"/>
      <c r="O18" s="298"/>
      <c r="P18" s="298"/>
      <c r="Q18" s="298"/>
      <c r="R18" s="298"/>
      <c r="S18" s="298"/>
      <c r="T18" s="298"/>
      <c r="U18" s="298"/>
      <c r="V18" s="298"/>
      <c r="W18" s="298"/>
      <c r="X18" s="298"/>
      <c r="Y18" s="298"/>
      <c r="Z18" s="298"/>
      <c r="AA18" s="298"/>
      <c r="AB18" s="298"/>
      <c r="AC18" s="298"/>
      <c r="AD18" s="298"/>
      <c r="AE18" s="298"/>
      <c r="AF18" s="298"/>
      <c r="AG18" s="298"/>
      <c r="AH18" s="298"/>
      <c r="AI18" s="298"/>
      <c r="AJ18" s="299"/>
      <c r="AK18" s="4"/>
      <c r="AL18" s="179"/>
      <c r="AM18" s="4"/>
    </row>
    <row r="19" spans="1:39" ht="20.100000000000001" customHeight="1">
      <c r="A19" s="178"/>
      <c r="B19" s="4"/>
      <c r="C19" s="4"/>
      <c r="D19" s="321" t="s">
        <v>11</v>
      </c>
      <c r="E19" s="321"/>
      <c r="F19" s="321"/>
      <c r="G19" s="321"/>
      <c r="H19" s="321"/>
      <c r="I19" s="372"/>
      <c r="J19" s="373"/>
      <c r="K19" s="373"/>
      <c r="L19" s="373"/>
      <c r="M19" s="373"/>
      <c r="N19" s="248" t="s">
        <v>2249</v>
      </c>
      <c r="O19" s="374"/>
      <c r="P19" s="374"/>
      <c r="Q19" s="374"/>
      <c r="R19" s="374"/>
      <c r="S19" s="374"/>
      <c r="T19" s="248" t="s">
        <v>2250</v>
      </c>
      <c r="U19" s="374"/>
      <c r="V19" s="374"/>
      <c r="W19" s="374"/>
      <c r="X19" s="374"/>
      <c r="Y19" s="374"/>
      <c r="Z19" s="375"/>
      <c r="AA19" s="173"/>
      <c r="AB19" s="173"/>
      <c r="AC19" s="173"/>
      <c r="AD19" s="173"/>
      <c r="AE19" s="173"/>
      <c r="AF19" s="173"/>
      <c r="AG19" s="173"/>
      <c r="AH19" s="4"/>
      <c r="AI19" s="4"/>
      <c r="AJ19" s="4"/>
      <c r="AK19" s="4"/>
      <c r="AL19" s="179"/>
      <c r="AM19" s="4"/>
    </row>
    <row r="20" spans="1:39" ht="3.75" customHeight="1">
      <c r="A20" s="178"/>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179"/>
      <c r="AM20" s="4"/>
    </row>
    <row r="21" spans="1:39" ht="18" customHeight="1">
      <c r="A21" s="178" t="s">
        <v>2484</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179"/>
      <c r="AM21" s="4"/>
    </row>
    <row r="22" spans="1:39" ht="20.100000000000001" customHeight="1">
      <c r="A22" s="178"/>
      <c r="B22" s="4"/>
      <c r="C22" s="4"/>
      <c r="D22" s="321" t="s">
        <v>8</v>
      </c>
      <c r="E22" s="321"/>
      <c r="F22" s="321"/>
      <c r="G22" s="321"/>
      <c r="H22" s="321"/>
      <c r="I22" s="297"/>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9"/>
      <c r="AK22" s="4"/>
      <c r="AL22" s="179"/>
      <c r="AM22" s="4"/>
    </row>
    <row r="23" spans="1:39" ht="20.100000000000001" customHeight="1">
      <c r="A23" s="178"/>
      <c r="B23" s="4"/>
      <c r="C23" s="4"/>
      <c r="D23" s="305" t="s">
        <v>2251</v>
      </c>
      <c r="E23" s="293"/>
      <c r="F23" s="293"/>
      <c r="G23" s="293"/>
      <c r="H23" s="293"/>
      <c r="I23" s="311"/>
      <c r="J23" s="311"/>
      <c r="K23" s="311"/>
      <c r="L23" s="311"/>
      <c r="M23" s="311"/>
      <c r="N23" s="311"/>
      <c r="O23" s="378"/>
      <c r="P23" s="297"/>
      <c r="Q23" s="298"/>
      <c r="R23" s="298"/>
      <c r="S23" s="298"/>
      <c r="T23" s="298"/>
      <c r="U23" s="298"/>
      <c r="V23" s="298"/>
      <c r="W23" s="298"/>
      <c r="X23" s="298"/>
      <c r="Y23" s="298"/>
      <c r="Z23" s="298"/>
      <c r="AA23" s="298"/>
      <c r="AB23" s="298"/>
      <c r="AC23" s="298"/>
      <c r="AD23" s="298"/>
      <c r="AE23" s="298"/>
      <c r="AF23" s="298"/>
      <c r="AG23" s="298"/>
      <c r="AH23" s="298"/>
      <c r="AI23" s="298"/>
      <c r="AJ23" s="299"/>
      <c r="AK23" s="4"/>
      <c r="AL23" s="179"/>
      <c r="AM23" s="4"/>
    </row>
    <row r="24" spans="1:39" ht="20.100000000000001" customHeight="1">
      <c r="A24" s="178"/>
      <c r="B24" s="4"/>
      <c r="C24" s="4"/>
      <c r="D24" s="321" t="s">
        <v>2252</v>
      </c>
      <c r="E24" s="321"/>
      <c r="F24" s="321"/>
      <c r="G24" s="321"/>
      <c r="H24" s="321"/>
      <c r="I24" s="302"/>
      <c r="J24" s="303"/>
      <c r="K24" s="303"/>
      <c r="L24" s="303"/>
      <c r="M24" s="303"/>
      <c r="N24" s="213" t="s">
        <v>2250</v>
      </c>
      <c r="O24" s="303"/>
      <c r="P24" s="303"/>
      <c r="Q24" s="303"/>
      <c r="R24" s="303"/>
      <c r="S24" s="303"/>
      <c r="T24" s="304"/>
      <c r="U24" s="173"/>
      <c r="V24" s="173"/>
      <c r="W24" s="173"/>
      <c r="X24" s="173"/>
      <c r="Y24" s="173"/>
      <c r="Z24" s="173"/>
      <c r="AA24" s="173"/>
      <c r="AB24" s="173"/>
      <c r="AC24" s="173"/>
      <c r="AD24" s="173"/>
      <c r="AE24" s="173"/>
      <c r="AF24" s="173"/>
      <c r="AG24" s="173"/>
      <c r="AH24" s="4"/>
      <c r="AI24" s="4"/>
      <c r="AJ24" s="4"/>
      <c r="AK24" s="4"/>
      <c r="AL24" s="179"/>
      <c r="AM24" s="4"/>
    </row>
    <row r="25" spans="1:39" ht="20.100000000000001" customHeight="1">
      <c r="A25" s="178"/>
      <c r="B25" s="4"/>
      <c r="C25" s="4"/>
      <c r="D25" s="321" t="s">
        <v>2253</v>
      </c>
      <c r="E25" s="321"/>
      <c r="F25" s="321"/>
      <c r="G25" s="321"/>
      <c r="H25" s="321"/>
      <c r="I25" s="297"/>
      <c r="J25" s="298"/>
      <c r="K25" s="298"/>
      <c r="L25" s="298"/>
      <c r="M25" s="298"/>
      <c r="N25" s="298"/>
      <c r="O25" s="298"/>
      <c r="P25" s="298"/>
      <c r="Q25" s="298"/>
      <c r="R25" s="298"/>
      <c r="S25" s="298"/>
      <c r="T25" s="298"/>
      <c r="U25" s="298"/>
      <c r="V25" s="298"/>
      <c r="W25" s="298"/>
      <c r="X25" s="298"/>
      <c r="Y25" s="298"/>
      <c r="Z25" s="298"/>
      <c r="AA25" s="298"/>
      <c r="AB25" s="298"/>
      <c r="AC25" s="298"/>
      <c r="AD25" s="298"/>
      <c r="AE25" s="298"/>
      <c r="AF25" s="298"/>
      <c r="AG25" s="298"/>
      <c r="AH25" s="298"/>
      <c r="AI25" s="298"/>
      <c r="AJ25" s="299"/>
      <c r="AK25" s="4"/>
      <c r="AL25" s="179"/>
      <c r="AM25" s="4"/>
    </row>
    <row r="26" spans="1:39" ht="20.100000000000001" customHeight="1">
      <c r="A26" s="178"/>
      <c r="B26" s="4"/>
      <c r="C26" s="4"/>
      <c r="D26" s="321" t="s">
        <v>11</v>
      </c>
      <c r="E26" s="321"/>
      <c r="F26" s="321"/>
      <c r="G26" s="321"/>
      <c r="H26" s="321"/>
      <c r="I26" s="372"/>
      <c r="J26" s="373"/>
      <c r="K26" s="373"/>
      <c r="L26" s="373"/>
      <c r="M26" s="373"/>
      <c r="N26" s="248" t="s">
        <v>2249</v>
      </c>
      <c r="O26" s="374"/>
      <c r="P26" s="374"/>
      <c r="Q26" s="374"/>
      <c r="R26" s="374"/>
      <c r="S26" s="374"/>
      <c r="T26" s="248" t="s">
        <v>2250</v>
      </c>
      <c r="U26" s="374"/>
      <c r="V26" s="374"/>
      <c r="W26" s="374"/>
      <c r="X26" s="374"/>
      <c r="Y26" s="374"/>
      <c r="Z26" s="375"/>
      <c r="AA26" s="173"/>
      <c r="AB26" s="173"/>
      <c r="AC26" s="173"/>
      <c r="AD26" s="173"/>
      <c r="AE26" s="173"/>
      <c r="AF26" s="173"/>
      <c r="AG26" s="173"/>
      <c r="AH26" s="4"/>
      <c r="AI26" s="4"/>
      <c r="AJ26" s="4"/>
      <c r="AK26" s="4"/>
      <c r="AL26" s="179"/>
      <c r="AM26" s="4"/>
    </row>
    <row r="27" spans="1:39" ht="20.100000000000001" customHeight="1">
      <c r="A27" s="178"/>
      <c r="B27" s="4"/>
      <c r="C27" s="4"/>
      <c r="D27" s="305" t="s">
        <v>2480</v>
      </c>
      <c r="E27" s="293"/>
      <c r="F27" s="293"/>
      <c r="G27" s="293"/>
      <c r="H27" s="293"/>
      <c r="I27" s="293"/>
      <c r="J27" s="293"/>
      <c r="K27" s="335"/>
      <c r="L27" s="292"/>
      <c r="M27" s="292"/>
      <c r="N27" s="292"/>
      <c r="O27" s="292"/>
      <c r="P27" s="292"/>
      <c r="Q27" s="292"/>
      <c r="R27" s="292"/>
      <c r="S27" s="292"/>
      <c r="T27" s="292"/>
      <c r="U27" s="292"/>
      <c r="V27" s="292"/>
      <c r="W27" s="292"/>
      <c r="X27" s="292"/>
      <c r="Y27" s="292"/>
      <c r="Z27" s="292"/>
      <c r="AA27" s="292"/>
      <c r="AB27" s="292"/>
      <c r="AC27" s="292"/>
      <c r="AD27" s="292"/>
      <c r="AE27" s="292"/>
      <c r="AF27" s="292"/>
      <c r="AG27" s="292"/>
      <c r="AH27" s="292"/>
      <c r="AI27" s="292"/>
      <c r="AJ27" s="300"/>
      <c r="AK27" s="4"/>
      <c r="AL27" s="179"/>
      <c r="AM27" s="4"/>
    </row>
    <row r="28" spans="1:39" ht="20.100000000000001" customHeight="1">
      <c r="A28" s="178"/>
      <c r="B28" s="4"/>
      <c r="C28" s="4"/>
      <c r="D28" s="305" t="s">
        <v>2481</v>
      </c>
      <c r="E28" s="293"/>
      <c r="F28" s="293"/>
      <c r="G28" s="293"/>
      <c r="H28" s="293"/>
      <c r="I28" s="293"/>
      <c r="J28" s="306"/>
      <c r="K28" s="372"/>
      <c r="L28" s="373"/>
      <c r="M28" s="373"/>
      <c r="N28" s="373"/>
      <c r="O28" s="373"/>
      <c r="P28" s="248" t="s">
        <v>2249</v>
      </c>
      <c r="Q28" s="373"/>
      <c r="R28" s="373"/>
      <c r="S28" s="373"/>
      <c r="T28" s="373"/>
      <c r="U28" s="373"/>
      <c r="V28" s="248" t="s">
        <v>2250</v>
      </c>
      <c r="W28" s="373"/>
      <c r="X28" s="373"/>
      <c r="Y28" s="373"/>
      <c r="Z28" s="373"/>
      <c r="AA28" s="373"/>
      <c r="AB28" s="376"/>
      <c r="AC28" s="252"/>
      <c r="AD28" s="252"/>
      <c r="AE28" s="252"/>
      <c r="AF28" s="252"/>
      <c r="AG28" s="252"/>
      <c r="AH28" s="252"/>
      <c r="AI28" s="252"/>
      <c r="AJ28" s="252"/>
      <c r="AK28" s="4"/>
      <c r="AL28" s="179"/>
      <c r="AM28" s="4"/>
    </row>
    <row r="29" spans="1:39" ht="3.6" customHeight="1">
      <c r="A29" s="178"/>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179"/>
      <c r="AM29" s="4"/>
    </row>
    <row r="30" spans="1:39" ht="18" customHeight="1">
      <c r="A30" s="178" t="s">
        <v>2485</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179"/>
      <c r="AM30" s="4"/>
    </row>
    <row r="31" spans="1:39" ht="20.100000000000001" customHeight="1">
      <c r="A31" s="178"/>
      <c r="B31" s="4"/>
      <c r="C31" s="4"/>
      <c r="D31" s="321" t="s">
        <v>8</v>
      </c>
      <c r="E31" s="321"/>
      <c r="F31" s="321"/>
      <c r="G31" s="321"/>
      <c r="H31" s="321"/>
      <c r="I31" s="297"/>
      <c r="J31" s="298"/>
      <c r="K31" s="298"/>
      <c r="L31" s="298"/>
      <c r="M31" s="298"/>
      <c r="N31" s="298"/>
      <c r="O31" s="298"/>
      <c r="P31" s="298"/>
      <c r="Q31" s="298"/>
      <c r="R31" s="298"/>
      <c r="S31" s="298"/>
      <c r="T31" s="298"/>
      <c r="U31" s="298"/>
      <c r="V31" s="298"/>
      <c r="W31" s="298"/>
      <c r="X31" s="298"/>
      <c r="Y31" s="298"/>
      <c r="Z31" s="298"/>
      <c r="AA31" s="298"/>
      <c r="AB31" s="298"/>
      <c r="AC31" s="298"/>
      <c r="AD31" s="298"/>
      <c r="AE31" s="298"/>
      <c r="AF31" s="298"/>
      <c r="AG31" s="298"/>
      <c r="AH31" s="298"/>
      <c r="AI31" s="298"/>
      <c r="AJ31" s="299"/>
      <c r="AK31" s="4"/>
      <c r="AL31" s="179"/>
      <c r="AM31" s="4"/>
    </row>
    <row r="32" spans="1:39" ht="20.100000000000001" customHeight="1">
      <c r="A32" s="178"/>
      <c r="B32" s="4"/>
      <c r="C32" s="4"/>
      <c r="D32" s="305" t="s">
        <v>2254</v>
      </c>
      <c r="E32" s="293"/>
      <c r="F32" s="293"/>
      <c r="G32" s="293"/>
      <c r="H32" s="293"/>
      <c r="I32" s="293"/>
      <c r="J32" s="293"/>
      <c r="K32" s="293"/>
      <c r="L32" s="293"/>
      <c r="M32" s="293"/>
      <c r="N32" s="293"/>
      <c r="O32" s="306"/>
      <c r="P32" s="297"/>
      <c r="Q32" s="298"/>
      <c r="R32" s="298"/>
      <c r="S32" s="298"/>
      <c r="T32" s="298"/>
      <c r="U32" s="298"/>
      <c r="V32" s="298"/>
      <c r="W32" s="298"/>
      <c r="X32" s="298"/>
      <c r="Y32" s="298"/>
      <c r="Z32" s="298"/>
      <c r="AA32" s="298"/>
      <c r="AB32" s="298"/>
      <c r="AC32" s="298"/>
      <c r="AD32" s="298"/>
      <c r="AE32" s="298"/>
      <c r="AF32" s="298"/>
      <c r="AG32" s="298"/>
      <c r="AH32" s="298"/>
      <c r="AI32" s="298"/>
      <c r="AJ32" s="299"/>
      <c r="AK32" s="4"/>
      <c r="AL32" s="179"/>
      <c r="AM32" s="4"/>
    </row>
    <row r="33" spans="1:39" ht="20.100000000000001" customHeight="1">
      <c r="A33" s="178"/>
      <c r="B33" s="4"/>
      <c r="C33" s="4"/>
      <c r="D33" s="321" t="s">
        <v>9</v>
      </c>
      <c r="E33" s="321"/>
      <c r="F33" s="321"/>
      <c r="G33" s="321"/>
      <c r="H33" s="321"/>
      <c r="I33" s="302"/>
      <c r="J33" s="303"/>
      <c r="K33" s="303"/>
      <c r="L33" s="303"/>
      <c r="M33" s="303"/>
      <c r="N33" s="213" t="s">
        <v>2250</v>
      </c>
      <c r="O33" s="303"/>
      <c r="P33" s="303"/>
      <c r="Q33" s="303"/>
      <c r="R33" s="303"/>
      <c r="S33" s="303"/>
      <c r="T33" s="304"/>
      <c r="U33" s="173"/>
      <c r="V33" s="173"/>
      <c r="W33" s="173"/>
      <c r="X33" s="173"/>
      <c r="Y33" s="173"/>
      <c r="Z33" s="173"/>
      <c r="AA33" s="173"/>
      <c r="AB33" s="173"/>
      <c r="AC33" s="173"/>
      <c r="AD33" s="173"/>
      <c r="AE33" s="173"/>
      <c r="AF33" s="173"/>
      <c r="AG33" s="173"/>
      <c r="AH33" s="4"/>
      <c r="AI33" s="4"/>
      <c r="AJ33" s="4"/>
      <c r="AK33" s="4"/>
      <c r="AL33" s="179"/>
      <c r="AM33" s="4"/>
    </row>
    <row r="34" spans="1:39" ht="20.100000000000001" customHeight="1">
      <c r="A34" s="178"/>
      <c r="B34" s="4"/>
      <c r="C34" s="4"/>
      <c r="D34" s="321" t="s">
        <v>2253</v>
      </c>
      <c r="E34" s="321"/>
      <c r="F34" s="321"/>
      <c r="G34" s="321"/>
      <c r="H34" s="321"/>
      <c r="I34" s="297"/>
      <c r="J34" s="298"/>
      <c r="K34" s="298"/>
      <c r="L34" s="298"/>
      <c r="M34" s="298"/>
      <c r="N34" s="298"/>
      <c r="O34" s="298"/>
      <c r="P34" s="298"/>
      <c r="Q34" s="298"/>
      <c r="R34" s="298"/>
      <c r="S34" s="298"/>
      <c r="T34" s="298"/>
      <c r="U34" s="298"/>
      <c r="V34" s="298"/>
      <c r="W34" s="298"/>
      <c r="X34" s="298"/>
      <c r="Y34" s="298"/>
      <c r="Z34" s="298"/>
      <c r="AA34" s="298"/>
      <c r="AB34" s="298"/>
      <c r="AC34" s="298"/>
      <c r="AD34" s="298"/>
      <c r="AE34" s="298"/>
      <c r="AF34" s="298"/>
      <c r="AG34" s="298"/>
      <c r="AH34" s="298"/>
      <c r="AI34" s="298"/>
      <c r="AJ34" s="299"/>
      <c r="AK34" s="4"/>
      <c r="AL34" s="179"/>
      <c r="AM34" s="4"/>
    </row>
    <row r="35" spans="1:39" ht="20.100000000000001" customHeight="1">
      <c r="A35" s="178"/>
      <c r="B35" s="4"/>
      <c r="C35" s="4"/>
      <c r="D35" s="321" t="s">
        <v>11</v>
      </c>
      <c r="E35" s="321"/>
      <c r="F35" s="321"/>
      <c r="G35" s="321"/>
      <c r="H35" s="321"/>
      <c r="I35" s="372"/>
      <c r="J35" s="373"/>
      <c r="K35" s="373"/>
      <c r="L35" s="373"/>
      <c r="M35" s="373"/>
      <c r="N35" s="248" t="s">
        <v>2249</v>
      </c>
      <c r="O35" s="374"/>
      <c r="P35" s="374"/>
      <c r="Q35" s="374"/>
      <c r="R35" s="374"/>
      <c r="S35" s="374"/>
      <c r="T35" s="248" t="s">
        <v>2250</v>
      </c>
      <c r="U35" s="374"/>
      <c r="V35" s="374"/>
      <c r="W35" s="374"/>
      <c r="X35" s="374"/>
      <c r="Y35" s="374"/>
      <c r="Z35" s="375"/>
      <c r="AA35" s="173"/>
      <c r="AB35" s="173"/>
      <c r="AC35" s="173"/>
      <c r="AD35" s="173"/>
      <c r="AE35" s="173"/>
      <c r="AF35" s="173"/>
      <c r="AG35" s="173"/>
      <c r="AH35" s="4"/>
      <c r="AI35" s="4"/>
      <c r="AJ35" s="4"/>
      <c r="AK35" s="4"/>
      <c r="AL35" s="179"/>
      <c r="AM35" s="4"/>
    </row>
    <row r="36" spans="1:39" ht="3.75" customHeight="1">
      <c r="A36" s="178"/>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179"/>
      <c r="AM36" s="4"/>
    </row>
    <row r="37" spans="1:39" ht="18" customHeight="1">
      <c r="A37" s="367" t="s">
        <v>12</v>
      </c>
      <c r="B37" s="368"/>
      <c r="C37" s="368"/>
      <c r="D37" s="368"/>
      <c r="E37" s="368"/>
      <c r="F37" s="368"/>
      <c r="G37" s="368"/>
      <c r="H37" s="368"/>
      <c r="I37" s="368"/>
      <c r="J37" s="368"/>
      <c r="K37" s="368"/>
      <c r="L37" s="368"/>
      <c r="M37" s="368"/>
      <c r="N37" s="4"/>
      <c r="O37" s="4"/>
      <c r="P37" s="4"/>
      <c r="Q37" s="4"/>
      <c r="R37" s="4"/>
      <c r="S37" s="4"/>
      <c r="T37" s="4"/>
      <c r="U37" s="4"/>
      <c r="V37" s="4"/>
      <c r="W37" s="4"/>
      <c r="X37" s="4"/>
      <c r="Y37" s="4"/>
      <c r="Z37" s="4"/>
      <c r="AA37" s="4"/>
      <c r="AB37" s="4"/>
      <c r="AC37" s="4"/>
      <c r="AD37" s="4"/>
      <c r="AE37" s="4"/>
      <c r="AF37" s="4"/>
      <c r="AG37" s="4"/>
      <c r="AH37" s="4"/>
      <c r="AI37" s="4"/>
      <c r="AJ37" s="4"/>
      <c r="AK37" s="4"/>
      <c r="AL37" s="179"/>
      <c r="AM37" s="4"/>
    </row>
    <row r="38" spans="1:39" ht="24.6" customHeight="1">
      <c r="A38" s="178"/>
      <c r="B38" s="4"/>
      <c r="C38" s="179"/>
      <c r="D38" s="305" t="s">
        <v>13</v>
      </c>
      <c r="E38" s="293"/>
      <c r="F38" s="293"/>
      <c r="G38" s="293"/>
      <c r="H38" s="293"/>
      <c r="I38" s="293"/>
      <c r="J38" s="293"/>
      <c r="K38" s="306"/>
      <c r="L38" s="335"/>
      <c r="M38" s="292"/>
      <c r="N38" s="292"/>
      <c r="O38" s="292" t="s">
        <v>16</v>
      </c>
      <c r="P38" s="292"/>
      <c r="Q38" s="301"/>
      <c r="R38" s="301"/>
      <c r="S38" s="301"/>
      <c r="T38" s="301"/>
      <c r="U38" s="301"/>
      <c r="V38" s="301"/>
      <c r="W38" s="301"/>
      <c r="X38" s="301"/>
      <c r="Y38" s="301"/>
      <c r="Z38" s="301"/>
      <c r="AA38" s="301"/>
      <c r="AB38" s="301"/>
      <c r="AC38" s="301"/>
      <c r="AD38" s="292" t="s">
        <v>17</v>
      </c>
      <c r="AE38" s="300"/>
      <c r="AF38" s="4"/>
      <c r="AG38" s="4"/>
      <c r="AH38" s="4"/>
      <c r="AI38" s="4"/>
      <c r="AJ38" s="4"/>
      <c r="AK38" s="4"/>
      <c r="AL38" s="179"/>
      <c r="AM38" s="4"/>
    </row>
    <row r="39" spans="1:39" ht="20.100000000000001" customHeight="1">
      <c r="A39" s="178"/>
      <c r="B39" s="4"/>
      <c r="C39" s="179"/>
      <c r="D39" s="318" t="s">
        <v>14</v>
      </c>
      <c r="E39" s="319"/>
      <c r="F39" s="319"/>
      <c r="G39" s="319"/>
      <c r="H39" s="319"/>
      <c r="I39" s="319"/>
      <c r="J39" s="319"/>
      <c r="K39" s="320"/>
      <c r="L39" s="4"/>
      <c r="M39" s="4"/>
      <c r="N39" s="386"/>
      <c r="O39" s="386"/>
      <c r="P39" s="386"/>
      <c r="Q39" s="386"/>
      <c r="R39" s="4" t="s">
        <v>18</v>
      </c>
      <c r="S39" s="298"/>
      <c r="T39" s="298"/>
      <c r="U39" s="298"/>
      <c r="V39" s="298"/>
      <c r="W39" s="4" t="s">
        <v>4</v>
      </c>
      <c r="X39" s="298"/>
      <c r="Y39" s="298"/>
      <c r="Z39" s="298"/>
      <c r="AA39" s="298"/>
      <c r="AB39" s="4" t="s">
        <v>3</v>
      </c>
      <c r="AC39" s="184"/>
      <c r="AD39" s="184"/>
      <c r="AE39" s="176"/>
      <c r="AF39" s="4"/>
      <c r="AG39" s="4"/>
      <c r="AH39" s="4"/>
      <c r="AI39" s="4"/>
      <c r="AJ39" s="4"/>
      <c r="AK39" s="4"/>
      <c r="AL39" s="179"/>
      <c r="AM39" s="4"/>
    </row>
    <row r="40" spans="1:39" ht="20.100000000000001" customHeight="1">
      <c r="A40" s="178"/>
      <c r="B40" s="4"/>
      <c r="C40" s="179"/>
      <c r="D40" s="305" t="s">
        <v>15</v>
      </c>
      <c r="E40" s="293"/>
      <c r="F40" s="293"/>
      <c r="G40" s="293"/>
      <c r="H40" s="293"/>
      <c r="I40" s="293"/>
      <c r="J40" s="293"/>
      <c r="K40" s="306"/>
      <c r="L40" s="297"/>
      <c r="M40" s="298"/>
      <c r="N40" s="298"/>
      <c r="O40" s="298"/>
      <c r="P40" s="298"/>
      <c r="Q40" s="298"/>
      <c r="R40" s="298"/>
      <c r="S40" s="298"/>
      <c r="T40" s="298"/>
      <c r="U40" s="298"/>
      <c r="V40" s="298"/>
      <c r="W40" s="298"/>
      <c r="X40" s="298"/>
      <c r="Y40" s="298"/>
      <c r="Z40" s="298"/>
      <c r="AA40" s="298"/>
      <c r="AB40" s="298"/>
      <c r="AC40" s="298"/>
      <c r="AD40" s="298"/>
      <c r="AE40" s="299"/>
      <c r="AF40" s="173"/>
      <c r="AG40" s="173"/>
      <c r="AH40" s="4"/>
      <c r="AI40" s="4"/>
      <c r="AJ40" s="4"/>
      <c r="AK40" s="4"/>
      <c r="AL40" s="179"/>
      <c r="AM40" s="4"/>
    </row>
    <row r="41" spans="1:39" ht="3.75" customHeight="1">
      <c r="A41" s="178"/>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179"/>
      <c r="AM41" s="4"/>
    </row>
    <row r="42" spans="1:39" ht="18" customHeight="1">
      <c r="A42" s="367" t="s">
        <v>21</v>
      </c>
      <c r="B42" s="368"/>
      <c r="C42" s="368"/>
      <c r="D42" s="368"/>
      <c r="E42" s="368"/>
      <c r="F42" s="368"/>
      <c r="G42" s="368"/>
      <c r="H42" s="368"/>
      <c r="I42" s="368"/>
      <c r="J42" s="368"/>
      <c r="K42" s="368"/>
      <c r="L42" s="368"/>
      <c r="M42" s="368"/>
      <c r="N42" s="4"/>
      <c r="O42" s="4"/>
      <c r="P42" s="4"/>
      <c r="Q42" s="4"/>
      <c r="R42" s="4"/>
      <c r="S42" s="4"/>
      <c r="T42" s="4"/>
      <c r="U42" s="4"/>
      <c r="V42" s="4"/>
      <c r="W42" s="4"/>
      <c r="X42" s="4"/>
      <c r="Y42" s="4"/>
      <c r="Z42" s="4"/>
      <c r="AA42" s="4"/>
      <c r="AB42" s="4"/>
      <c r="AC42" s="4"/>
      <c r="AD42" s="4"/>
      <c r="AE42" s="4"/>
      <c r="AF42" s="4"/>
      <c r="AG42" s="4"/>
      <c r="AH42" s="4"/>
      <c r="AI42" s="4"/>
      <c r="AJ42" s="4"/>
      <c r="AK42" s="4"/>
      <c r="AL42" s="179"/>
      <c r="AM42" s="4"/>
    </row>
    <row r="43" spans="1:39" ht="20.100000000000001" customHeight="1">
      <c r="A43" s="178"/>
      <c r="B43" s="4"/>
      <c r="C43" s="4"/>
      <c r="D43" s="321" t="s">
        <v>8</v>
      </c>
      <c r="E43" s="321"/>
      <c r="F43" s="321"/>
      <c r="G43" s="321"/>
      <c r="H43" s="321"/>
      <c r="I43" s="297"/>
      <c r="J43" s="298"/>
      <c r="K43" s="298"/>
      <c r="L43" s="298"/>
      <c r="M43" s="298"/>
      <c r="N43" s="298"/>
      <c r="O43" s="298"/>
      <c r="P43" s="298"/>
      <c r="Q43" s="298"/>
      <c r="R43" s="298"/>
      <c r="S43" s="298"/>
      <c r="T43" s="298"/>
      <c r="U43" s="298"/>
      <c r="V43" s="298"/>
      <c r="W43" s="298"/>
      <c r="X43" s="298"/>
      <c r="Y43" s="298"/>
      <c r="Z43" s="298"/>
      <c r="AA43" s="298"/>
      <c r="AB43" s="298"/>
      <c r="AC43" s="298"/>
      <c r="AD43" s="298"/>
      <c r="AE43" s="298"/>
      <c r="AF43" s="298"/>
      <c r="AG43" s="298"/>
      <c r="AH43" s="298"/>
      <c r="AI43" s="298"/>
      <c r="AJ43" s="299"/>
      <c r="AK43" s="4"/>
      <c r="AL43" s="179"/>
      <c r="AM43" s="4"/>
    </row>
    <row r="44" spans="1:39" ht="20.100000000000001" customHeight="1">
      <c r="A44" s="178"/>
      <c r="B44" s="4"/>
      <c r="C44" s="4"/>
      <c r="D44" s="321" t="s">
        <v>2255</v>
      </c>
      <c r="E44" s="321"/>
      <c r="F44" s="321"/>
      <c r="G44" s="321"/>
      <c r="H44" s="321"/>
      <c r="I44" s="297"/>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9"/>
      <c r="AK44" s="4"/>
      <c r="AL44" s="179"/>
      <c r="AM44" s="4"/>
    </row>
    <row r="45" spans="1:39" ht="20.100000000000001" customHeight="1">
      <c r="A45" s="178"/>
      <c r="B45" s="4"/>
      <c r="C45" s="4"/>
      <c r="D45" s="321" t="s">
        <v>9</v>
      </c>
      <c r="E45" s="321"/>
      <c r="F45" s="321"/>
      <c r="G45" s="321"/>
      <c r="H45" s="321"/>
      <c r="I45" s="297"/>
      <c r="J45" s="298"/>
      <c r="K45" s="298"/>
      <c r="L45" s="298"/>
      <c r="M45" s="298"/>
      <c r="N45" s="213" t="s">
        <v>2250</v>
      </c>
      <c r="O45" s="298"/>
      <c r="P45" s="298"/>
      <c r="Q45" s="298"/>
      <c r="R45" s="298"/>
      <c r="S45" s="298"/>
      <c r="T45" s="299"/>
      <c r="U45" s="173"/>
      <c r="V45" s="173"/>
      <c r="W45" s="173"/>
      <c r="X45" s="173"/>
      <c r="Y45" s="173"/>
      <c r="Z45" s="173"/>
      <c r="AA45" s="173"/>
      <c r="AB45" s="173"/>
      <c r="AC45" s="173"/>
      <c r="AD45" s="173"/>
      <c r="AE45" s="173"/>
      <c r="AF45" s="173"/>
      <c r="AG45" s="173"/>
      <c r="AH45" s="4"/>
      <c r="AI45" s="4"/>
      <c r="AJ45" s="4"/>
      <c r="AK45" s="4"/>
      <c r="AL45" s="179"/>
      <c r="AM45" s="4"/>
    </row>
    <row r="46" spans="1:39" ht="20.100000000000001" customHeight="1">
      <c r="A46" s="178"/>
      <c r="B46" s="4"/>
      <c r="C46" s="4"/>
      <c r="D46" s="321" t="s">
        <v>2253</v>
      </c>
      <c r="E46" s="321"/>
      <c r="F46" s="321"/>
      <c r="G46" s="321"/>
      <c r="H46" s="321"/>
      <c r="I46" s="297"/>
      <c r="J46" s="298"/>
      <c r="K46" s="298"/>
      <c r="L46" s="298"/>
      <c r="M46" s="298"/>
      <c r="N46" s="298"/>
      <c r="O46" s="298"/>
      <c r="P46" s="298"/>
      <c r="Q46" s="298"/>
      <c r="R46" s="298"/>
      <c r="S46" s="298"/>
      <c r="T46" s="298"/>
      <c r="U46" s="298"/>
      <c r="V46" s="298"/>
      <c r="W46" s="298"/>
      <c r="X46" s="298"/>
      <c r="Y46" s="298"/>
      <c r="Z46" s="298"/>
      <c r="AA46" s="298"/>
      <c r="AB46" s="298"/>
      <c r="AC46" s="298"/>
      <c r="AD46" s="298"/>
      <c r="AE46" s="298"/>
      <c r="AF46" s="298"/>
      <c r="AG46" s="298"/>
      <c r="AH46" s="298"/>
      <c r="AI46" s="298"/>
      <c r="AJ46" s="299"/>
      <c r="AK46" s="4"/>
      <c r="AL46" s="179"/>
      <c r="AM46" s="4"/>
    </row>
    <row r="47" spans="1:39" ht="20.100000000000001" customHeight="1">
      <c r="A47" s="178"/>
      <c r="B47" s="4"/>
      <c r="C47" s="4"/>
      <c r="D47" s="321" t="s">
        <v>11</v>
      </c>
      <c r="E47" s="321"/>
      <c r="F47" s="321"/>
      <c r="G47" s="321"/>
      <c r="H47" s="321"/>
      <c r="I47" s="372"/>
      <c r="J47" s="373"/>
      <c r="K47" s="373"/>
      <c r="L47" s="373"/>
      <c r="M47" s="373"/>
      <c r="N47" s="248" t="s">
        <v>2249</v>
      </c>
      <c r="O47" s="374"/>
      <c r="P47" s="374"/>
      <c r="Q47" s="374"/>
      <c r="R47" s="374"/>
      <c r="S47" s="374"/>
      <c r="T47" s="248" t="s">
        <v>2250</v>
      </c>
      <c r="U47" s="374"/>
      <c r="V47" s="374"/>
      <c r="W47" s="374"/>
      <c r="X47" s="374"/>
      <c r="Y47" s="374"/>
      <c r="Z47" s="375"/>
      <c r="AA47" s="173"/>
      <c r="AB47" s="173"/>
      <c r="AC47" s="173"/>
      <c r="AD47" s="173"/>
      <c r="AE47" s="173"/>
      <c r="AF47" s="173"/>
      <c r="AG47" s="173"/>
      <c r="AH47" s="4"/>
      <c r="AI47" s="4"/>
      <c r="AJ47" s="4"/>
      <c r="AK47" s="4"/>
      <c r="AL47" s="179"/>
      <c r="AM47" s="4"/>
    </row>
    <row r="48" spans="1:39" ht="20.100000000000001" customHeight="1">
      <c r="A48" s="178"/>
      <c r="B48" s="4"/>
      <c r="C48" s="4"/>
      <c r="D48" s="305" t="s">
        <v>2480</v>
      </c>
      <c r="E48" s="293"/>
      <c r="F48" s="293"/>
      <c r="G48" s="293"/>
      <c r="H48" s="293"/>
      <c r="I48" s="293"/>
      <c r="J48" s="293"/>
      <c r="K48" s="335"/>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300"/>
      <c r="AK48" s="4"/>
      <c r="AL48" s="179"/>
      <c r="AM48" s="4"/>
    </row>
    <row r="49" spans="1:46" ht="20.100000000000001" customHeight="1">
      <c r="A49" s="178"/>
      <c r="B49" s="4"/>
      <c r="C49" s="4"/>
      <c r="D49" s="305" t="s">
        <v>2481</v>
      </c>
      <c r="E49" s="293"/>
      <c r="F49" s="293"/>
      <c r="G49" s="293"/>
      <c r="H49" s="293"/>
      <c r="I49" s="293"/>
      <c r="J49" s="306"/>
      <c r="K49" s="372"/>
      <c r="L49" s="373"/>
      <c r="M49" s="373"/>
      <c r="N49" s="373"/>
      <c r="O49" s="373"/>
      <c r="P49" s="248" t="s">
        <v>2249</v>
      </c>
      <c r="Q49" s="373"/>
      <c r="R49" s="373"/>
      <c r="S49" s="373"/>
      <c r="T49" s="373"/>
      <c r="U49" s="373"/>
      <c r="V49" s="248" t="s">
        <v>2250</v>
      </c>
      <c r="W49" s="373"/>
      <c r="X49" s="373"/>
      <c r="Y49" s="373"/>
      <c r="Z49" s="373"/>
      <c r="AA49" s="373"/>
      <c r="AB49" s="376"/>
      <c r="AC49" s="252"/>
      <c r="AD49" s="252"/>
      <c r="AE49" s="252"/>
      <c r="AF49" s="252"/>
      <c r="AG49" s="252"/>
      <c r="AH49" s="252"/>
      <c r="AI49" s="252"/>
      <c r="AJ49" s="252"/>
      <c r="AK49" s="4"/>
      <c r="AL49" s="179"/>
      <c r="AM49" s="4"/>
    </row>
    <row r="50" spans="1:46" ht="5.25" customHeight="1">
      <c r="A50" s="180"/>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1"/>
      <c r="AM50" s="4"/>
    </row>
    <row r="51" spans="1:46" ht="5.25" customHeight="1">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46" ht="15" customHeight="1">
      <c r="A52" s="368" t="s">
        <v>22</v>
      </c>
      <c r="B52" s="368"/>
      <c r="C52" s="368"/>
      <c r="D52" s="368"/>
      <c r="E52" s="368"/>
      <c r="F52" s="368"/>
      <c r="G52" s="368"/>
      <c r="H52" s="368"/>
      <c r="I52" s="368"/>
      <c r="J52" s="368"/>
      <c r="K52" s="368"/>
      <c r="L52" s="368"/>
      <c r="M52" s="368"/>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46" ht="15" customHeight="1">
      <c r="A53" s="377"/>
      <c r="B53" s="377"/>
      <c r="C53" s="377"/>
      <c r="D53" s="377"/>
      <c r="E53" s="377"/>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252"/>
      <c r="AL53" s="252"/>
      <c r="AM53" s="5"/>
    </row>
    <row r="54" spans="1:46" ht="15" customHeight="1">
      <c r="A54" s="377"/>
      <c r="B54" s="377"/>
      <c r="C54" s="377"/>
      <c r="D54" s="377"/>
      <c r="E54" s="377"/>
      <c r="F54" s="377"/>
      <c r="G54" s="377"/>
      <c r="H54" s="377"/>
      <c r="I54" s="377"/>
      <c r="J54" s="377"/>
      <c r="K54" s="377"/>
      <c r="L54" s="377"/>
      <c r="M54" s="377"/>
      <c r="N54" s="377"/>
      <c r="O54" s="377"/>
      <c r="P54" s="377"/>
      <c r="Q54" s="377"/>
      <c r="R54" s="377"/>
      <c r="S54" s="377"/>
      <c r="T54" s="377"/>
      <c r="U54" s="377"/>
      <c r="V54" s="377"/>
      <c r="W54" s="377"/>
      <c r="X54" s="377"/>
      <c r="Y54" s="377"/>
      <c r="Z54" s="377"/>
      <c r="AA54" s="377"/>
      <c r="AB54" s="377"/>
      <c r="AC54" s="377"/>
      <c r="AD54" s="377"/>
      <c r="AE54" s="377"/>
      <c r="AF54" s="377"/>
      <c r="AG54" s="377"/>
      <c r="AH54" s="377"/>
      <c r="AI54" s="377"/>
      <c r="AJ54" s="377"/>
      <c r="AK54" s="252"/>
      <c r="AL54" s="252"/>
      <c r="AM54" s="5"/>
    </row>
    <row r="55" spans="1:46" ht="15" customHeight="1">
      <c r="A55" s="377"/>
      <c r="B55" s="377"/>
      <c r="C55" s="377"/>
      <c r="D55" s="377"/>
      <c r="E55" s="377"/>
      <c r="F55" s="377"/>
      <c r="G55" s="377"/>
      <c r="H55" s="377"/>
      <c r="I55" s="377"/>
      <c r="J55" s="377"/>
      <c r="K55" s="377"/>
      <c r="L55" s="377"/>
      <c r="M55" s="377"/>
      <c r="N55" s="377"/>
      <c r="O55" s="377"/>
      <c r="P55" s="377"/>
      <c r="Q55" s="377"/>
      <c r="R55" s="377"/>
      <c r="S55" s="377"/>
      <c r="T55" s="377"/>
      <c r="U55" s="377"/>
      <c r="V55" s="377"/>
      <c r="W55" s="377"/>
      <c r="X55" s="377"/>
      <c r="Y55" s="377"/>
      <c r="Z55" s="377"/>
      <c r="AA55" s="377"/>
      <c r="AB55" s="377"/>
      <c r="AC55" s="377"/>
      <c r="AD55" s="377"/>
      <c r="AE55" s="377"/>
      <c r="AF55" s="377"/>
      <c r="AG55" s="377"/>
      <c r="AH55" s="377"/>
      <c r="AI55" s="377"/>
      <c r="AJ55" s="377"/>
      <c r="AK55" s="252"/>
      <c r="AL55" s="252"/>
      <c r="AM55" s="5"/>
    </row>
    <row r="56" spans="1:46" ht="15" customHeight="1">
      <c r="A56" s="332" t="s">
        <v>2247</v>
      </c>
      <c r="B56" s="332"/>
      <c r="C56" s="332"/>
      <c r="D56" s="332"/>
      <c r="E56" s="332"/>
      <c r="F56" s="332"/>
      <c r="G56" s="332"/>
      <c r="H56" s="332"/>
      <c r="I56" s="332"/>
      <c r="J56" s="332"/>
      <c r="K56" s="332"/>
      <c r="L56" s="332"/>
      <c r="M56" s="332"/>
      <c r="N56" s="332"/>
      <c r="O56" s="332"/>
      <c r="P56" s="332"/>
      <c r="Q56" s="332"/>
      <c r="R56" s="332"/>
      <c r="S56" s="332"/>
      <c r="T56" s="332"/>
      <c r="U56" s="332"/>
      <c r="V56" s="332"/>
      <c r="W56" s="332"/>
      <c r="X56" s="332"/>
      <c r="Y56" s="332"/>
      <c r="Z56" s="332"/>
      <c r="AA56" s="332"/>
      <c r="AB56" s="332"/>
      <c r="AC56" s="332"/>
      <c r="AD56" s="332"/>
      <c r="AE56" s="332"/>
      <c r="AF56" s="332"/>
      <c r="AG56" s="332"/>
      <c r="AH56" s="332"/>
      <c r="AI56" s="332"/>
      <c r="AJ56" s="332"/>
      <c r="AK56" s="240"/>
      <c r="AL56" s="240"/>
      <c r="AM56" s="4"/>
    </row>
    <row r="57" spans="1:46" ht="3.95" customHeight="1">
      <c r="A57" s="191"/>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240"/>
      <c r="AL57" s="240"/>
      <c r="AM57" s="4"/>
    </row>
    <row r="58" spans="1:46" ht="3.95" customHeight="1">
      <c r="A58" s="190"/>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6"/>
      <c r="AM58" s="4"/>
    </row>
    <row r="59" spans="1:46" ht="18" customHeight="1">
      <c r="A59" s="367" t="s">
        <v>23</v>
      </c>
      <c r="B59" s="368"/>
      <c r="C59" s="368"/>
      <c r="D59" s="368"/>
      <c r="E59" s="368"/>
      <c r="F59" s="368"/>
      <c r="G59" s="368"/>
      <c r="H59" s="368"/>
      <c r="I59" s="368"/>
      <c r="J59" s="368"/>
      <c r="K59" s="368"/>
      <c r="L59" s="368"/>
      <c r="M59" s="368"/>
      <c r="N59" s="368"/>
      <c r="O59" s="368"/>
      <c r="P59" s="4"/>
      <c r="Q59" s="4"/>
      <c r="R59" s="4"/>
      <c r="S59" s="4"/>
      <c r="T59" s="4"/>
      <c r="U59" s="4"/>
      <c r="V59" s="4"/>
      <c r="W59" s="4"/>
      <c r="X59" s="4"/>
      <c r="Y59" s="4"/>
      <c r="Z59" s="4"/>
      <c r="AA59" s="4"/>
      <c r="AB59" s="4"/>
      <c r="AC59" s="4"/>
      <c r="AD59" s="4"/>
      <c r="AE59" s="4"/>
      <c r="AF59" s="4"/>
      <c r="AG59" s="4"/>
      <c r="AH59" s="4"/>
      <c r="AI59" s="4"/>
      <c r="AJ59" s="4"/>
      <c r="AK59" s="4"/>
      <c r="AL59" s="179"/>
      <c r="AM59" s="4"/>
      <c r="AS59" s="6" t="s">
        <v>2359</v>
      </c>
    </row>
    <row r="60" spans="1:46" ht="23.1" customHeight="1">
      <c r="A60" s="178"/>
      <c r="B60" s="305" t="s">
        <v>2257</v>
      </c>
      <c r="C60" s="293"/>
      <c r="D60" s="293"/>
      <c r="E60" s="293"/>
      <c r="F60" s="293"/>
      <c r="G60" s="293"/>
      <c r="H60" s="293"/>
      <c r="I60" s="293"/>
      <c r="J60" s="183"/>
      <c r="K60" s="184"/>
      <c r="L60" s="298"/>
      <c r="M60" s="298"/>
      <c r="N60" s="298"/>
      <c r="O60" s="298"/>
      <c r="P60" s="184" t="s">
        <v>18</v>
      </c>
      <c r="Q60" s="298"/>
      <c r="R60" s="298"/>
      <c r="S60" s="298"/>
      <c r="T60" s="184" t="s">
        <v>19</v>
      </c>
      <c r="U60" s="298"/>
      <c r="V60" s="298"/>
      <c r="W60" s="298"/>
      <c r="X60" s="184" t="s">
        <v>20</v>
      </c>
      <c r="Y60" s="176"/>
      <c r="Z60" s="4"/>
      <c r="AA60" s="4"/>
      <c r="AB60" s="4"/>
      <c r="AC60" s="4"/>
      <c r="AD60" s="4"/>
      <c r="AE60" s="4"/>
      <c r="AF60" s="4"/>
      <c r="AG60" s="4"/>
      <c r="AH60" s="4"/>
      <c r="AI60" s="4"/>
      <c r="AJ60" s="4"/>
      <c r="AK60" s="4"/>
      <c r="AL60" s="179"/>
      <c r="AM60" s="4" t="str">
        <f>IF(OR(L60="",Q60="",U60=""),"未入力","")</f>
        <v>未入力</v>
      </c>
      <c r="AS60" s="233"/>
      <c r="AT60" s="6" t="str">
        <f>IF(OR(L60="",Q60="",U60=""),"未入力です。","")</f>
        <v>未入力です。</v>
      </c>
    </row>
    <row r="61" spans="1:46" ht="23.1" customHeight="1">
      <c r="A61" s="178"/>
      <c r="B61" s="318" t="s">
        <v>2258</v>
      </c>
      <c r="C61" s="319"/>
      <c r="D61" s="319"/>
      <c r="E61" s="319"/>
      <c r="F61" s="319"/>
      <c r="G61" s="319"/>
      <c r="H61" s="319"/>
      <c r="I61" s="319"/>
      <c r="J61" s="208"/>
      <c r="K61" s="184"/>
      <c r="L61" s="298"/>
      <c r="M61" s="298"/>
      <c r="N61" s="298"/>
      <c r="O61" s="298"/>
      <c r="P61" s="184" t="s">
        <v>18</v>
      </c>
      <c r="Q61" s="298"/>
      <c r="R61" s="298"/>
      <c r="S61" s="298"/>
      <c r="T61" s="184" t="s">
        <v>19</v>
      </c>
      <c r="U61" s="298"/>
      <c r="V61" s="298"/>
      <c r="W61" s="298"/>
      <c r="X61" s="184" t="s">
        <v>20</v>
      </c>
      <c r="Y61" s="176"/>
      <c r="Z61" s="4"/>
      <c r="AA61" s="4"/>
      <c r="AB61" s="4"/>
      <c r="AC61" s="4"/>
      <c r="AD61" s="4"/>
      <c r="AE61" s="4"/>
      <c r="AF61" s="4"/>
      <c r="AG61" s="4"/>
      <c r="AH61" s="4"/>
      <c r="AI61" s="4"/>
      <c r="AJ61" s="4"/>
      <c r="AK61" s="4"/>
      <c r="AL61" s="179"/>
      <c r="AM61" s="4" t="str">
        <f>IF(OR(L61="",Q61="",U61=""),"未入力","")</f>
        <v>未入力</v>
      </c>
      <c r="AS61" s="256"/>
      <c r="AT61" s="6" t="str">
        <f>IF(OR(L61="",Q61="",U61=""),"未入力です。","")</f>
        <v>未入力です。</v>
      </c>
    </row>
    <row r="62" spans="1:46" ht="3.95" customHeight="1">
      <c r="A62" s="178"/>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179"/>
      <c r="AM62" s="4"/>
      <c r="AS62" s="233"/>
    </row>
    <row r="63" spans="1:46" ht="3.95" customHeight="1">
      <c r="A63" s="178"/>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179"/>
      <c r="AM63" s="4"/>
      <c r="AS63" s="233"/>
    </row>
    <row r="64" spans="1:46" ht="18" customHeight="1">
      <c r="A64" s="367" t="s">
        <v>24</v>
      </c>
      <c r="B64" s="368"/>
      <c r="C64" s="368"/>
      <c r="D64" s="368"/>
      <c r="E64" s="368"/>
      <c r="F64" s="368"/>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179"/>
      <c r="AS64" s="233"/>
    </row>
    <row r="65" spans="1:68" ht="17.45" customHeight="1">
      <c r="A65" s="178"/>
      <c r="B65" s="366" t="s">
        <v>2259</v>
      </c>
      <c r="C65" s="284"/>
      <c r="D65" s="284"/>
      <c r="E65" s="284"/>
      <c r="F65" s="284"/>
      <c r="G65" s="284"/>
      <c r="H65" s="284"/>
      <c r="I65" s="285"/>
      <c r="J65" s="182"/>
      <c r="K65" s="3" t="s">
        <v>25</v>
      </c>
      <c r="L65" s="257"/>
      <c r="M65" s="3"/>
      <c r="N65" s="3"/>
      <c r="O65" s="3"/>
      <c r="P65" s="3"/>
      <c r="Q65" s="3"/>
      <c r="R65" s="257"/>
      <c r="S65" s="3" t="s">
        <v>26</v>
      </c>
      <c r="T65" s="257"/>
      <c r="U65" s="3"/>
      <c r="V65" s="3"/>
      <c r="W65" s="3"/>
      <c r="X65" s="3"/>
      <c r="Y65" s="3"/>
      <c r="Z65" s="257"/>
      <c r="AA65" s="3"/>
      <c r="AB65" s="3"/>
      <c r="AC65" s="3" t="s">
        <v>27</v>
      </c>
      <c r="AD65" s="257"/>
      <c r="AE65" s="3"/>
      <c r="AF65" s="3"/>
      <c r="AG65" s="3"/>
      <c r="AH65" s="3"/>
      <c r="AI65" s="3"/>
      <c r="AJ65" s="177"/>
      <c r="AK65" s="4"/>
      <c r="AL65" s="179"/>
      <c r="AM65" s="4" t="str">
        <f>IF(COUNTIF(AN65:AP66,TRUE)&gt;1,"複数選択",IF(COUNTIF(AN65:AP66,TRUE)=0,"未入力",""))</f>
        <v>未入力</v>
      </c>
      <c r="AN65" s="8" t="b">
        <v>0</v>
      </c>
      <c r="AO65" s="8" t="b">
        <v>0</v>
      </c>
      <c r="AP65" s="8" t="b">
        <v>0</v>
      </c>
      <c r="AS65" s="233">
        <f>COUNTIF(AN65:AP66, TRUE)</f>
        <v>0</v>
      </c>
      <c r="AT65" s="6" t="str">
        <f>IFERROR(IF(AS65&gt;=2,"選択は1つまでです。",IF(COUNTIF(AN65:AP66,TRUE)=0,"未入力です。","")),"")</f>
        <v>未入力です。</v>
      </c>
    </row>
    <row r="66" spans="1:68" ht="17.45" customHeight="1">
      <c r="A66" s="178"/>
      <c r="B66" s="353"/>
      <c r="C66" s="311"/>
      <c r="D66" s="311"/>
      <c r="E66" s="311"/>
      <c r="F66" s="311"/>
      <c r="G66" s="311"/>
      <c r="H66" s="311"/>
      <c r="I66" s="378"/>
      <c r="J66" s="180"/>
      <c r="K66" s="7" t="s">
        <v>28</v>
      </c>
      <c r="L66" s="258"/>
      <c r="M66" s="7"/>
      <c r="N66" s="7"/>
      <c r="O66" s="7"/>
      <c r="P66" s="7"/>
      <c r="Q66" s="7"/>
      <c r="R66" s="258"/>
      <c r="S66" s="7" t="s">
        <v>29</v>
      </c>
      <c r="T66" s="258"/>
      <c r="U66" s="212"/>
      <c r="V66" s="212"/>
      <c r="W66" s="212"/>
      <c r="X66" s="212"/>
      <c r="Y66" s="7"/>
      <c r="Z66" s="258"/>
      <c r="AA66" s="7"/>
      <c r="AB66" s="7"/>
      <c r="AC66" s="7" t="s">
        <v>88</v>
      </c>
      <c r="AD66" s="258"/>
      <c r="AE66" s="7"/>
      <c r="AF66" s="7"/>
      <c r="AG66" s="7"/>
      <c r="AH66" s="7"/>
      <c r="AI66" s="7"/>
      <c r="AJ66" s="181"/>
      <c r="AK66" s="4"/>
      <c r="AL66" s="179"/>
      <c r="AM66" s="4"/>
      <c r="AN66" s="8" t="b">
        <v>0</v>
      </c>
      <c r="AO66" s="8" t="b">
        <v>0</v>
      </c>
      <c r="AP66" s="8" t="b">
        <v>0</v>
      </c>
      <c r="AS66" s="233"/>
    </row>
    <row r="67" spans="1:68" ht="17.45" customHeight="1">
      <c r="A67" s="178"/>
      <c r="B67" s="339" t="s">
        <v>2300</v>
      </c>
      <c r="C67" s="340"/>
      <c r="D67" s="340"/>
      <c r="E67" s="340"/>
      <c r="F67" s="340"/>
      <c r="G67" s="340"/>
      <c r="H67" s="340"/>
      <c r="I67" s="379"/>
      <c r="J67" s="182"/>
      <c r="K67" s="3" t="s">
        <v>30</v>
      </c>
      <c r="L67" s="257"/>
      <c r="M67" s="182"/>
      <c r="N67" s="3"/>
      <c r="O67" s="3"/>
      <c r="P67" s="3"/>
      <c r="Q67" s="3"/>
      <c r="R67" s="3"/>
      <c r="T67" s="3"/>
      <c r="U67" s="3"/>
      <c r="V67" s="3" t="s">
        <v>31</v>
      </c>
      <c r="X67" s="257"/>
      <c r="Y67" s="3"/>
      <c r="Z67" s="3"/>
      <c r="AA67" s="3"/>
      <c r="AB67" s="3"/>
      <c r="AC67" s="3"/>
      <c r="AD67" s="3"/>
      <c r="AE67" s="3"/>
      <c r="AF67" s="3"/>
      <c r="AG67" s="3"/>
      <c r="AH67" s="3"/>
      <c r="AI67" s="3"/>
      <c r="AJ67" s="177"/>
      <c r="AK67" s="4"/>
      <c r="AL67" s="179"/>
      <c r="AM67" s="4" t="str">
        <f>IF(AN66=FALSE,"",IF(COUNTIF(AN67:AP68,TRUE)&gt;1,"複数選択",IF(COUNTIF(AN67:AP68,TRUE)=0,"未入力","")))</f>
        <v/>
      </c>
      <c r="AN67" s="8" t="b">
        <v>0</v>
      </c>
      <c r="AO67" s="8" t="b">
        <v>0</v>
      </c>
      <c r="AP67" s="8"/>
      <c r="AS67" s="233">
        <f>COUNTIF(AN67:AP68, TRUE)</f>
        <v>0</v>
      </c>
      <c r="AT67" s="6" t="str">
        <f>IF(AND(COUNTIF(AN67:AP68,TRUE)&gt;0,AN66&lt;&gt;TRUE),"（４）を選んだ場合に回答してください。",IF(AND(COUNTIF(AN67:AP68,TRUE)=0,AN66=TRUE),"（４）を選んだ場合は回答が必要です。",""))</f>
        <v/>
      </c>
      <c r="AY67" s="4"/>
      <c r="AZ67" s="4"/>
      <c r="BA67" s="4"/>
      <c r="BB67" s="4"/>
      <c r="BC67" s="4"/>
      <c r="BD67" s="4"/>
      <c r="BE67" s="4"/>
      <c r="BF67" s="4"/>
      <c r="BG67" s="4"/>
      <c r="BH67" s="4"/>
      <c r="BI67" s="4"/>
      <c r="BJ67" s="4"/>
      <c r="BK67" s="4"/>
      <c r="BL67" s="4"/>
      <c r="BM67" s="4"/>
      <c r="BN67" s="4"/>
      <c r="BO67" s="4"/>
      <c r="BP67" s="4"/>
    </row>
    <row r="68" spans="1:68" ht="17.45" customHeight="1">
      <c r="A68" s="178"/>
      <c r="B68" s="341"/>
      <c r="C68" s="342"/>
      <c r="D68" s="342"/>
      <c r="E68" s="342"/>
      <c r="F68" s="342"/>
      <c r="G68" s="342"/>
      <c r="H68" s="342"/>
      <c r="I68" s="349"/>
      <c r="J68" s="180"/>
      <c r="K68" s="7" t="s">
        <v>32</v>
      </c>
      <c r="L68" s="258"/>
      <c r="M68" s="180"/>
      <c r="N68" s="7"/>
      <c r="O68" s="258"/>
      <c r="P68" s="7"/>
      <c r="Q68" s="7"/>
      <c r="R68" s="7"/>
      <c r="S68" s="7"/>
      <c r="T68" s="7"/>
      <c r="U68" s="7"/>
      <c r="V68" s="7" t="s">
        <v>33</v>
      </c>
      <c r="W68" s="7"/>
      <c r="X68" s="7"/>
      <c r="Y68" s="7"/>
      <c r="Z68" s="7"/>
      <c r="AA68" s="7"/>
      <c r="AB68" s="7"/>
      <c r="AC68" s="7"/>
      <c r="AD68" s="7"/>
      <c r="AE68" s="7"/>
      <c r="AF68" s="7" t="s">
        <v>34</v>
      </c>
      <c r="AG68" s="258"/>
      <c r="AH68" s="7"/>
      <c r="AI68" s="7"/>
      <c r="AJ68" s="181"/>
      <c r="AK68" s="4"/>
      <c r="AL68" s="179"/>
      <c r="AM68" s="4"/>
      <c r="AN68" s="8" t="b">
        <v>0</v>
      </c>
      <c r="AO68" s="8" t="b">
        <v>0</v>
      </c>
      <c r="AP68" s="8" t="b">
        <v>0</v>
      </c>
      <c r="AS68" s="233"/>
      <c r="AT68" s="6" t="str">
        <f>IFERROR(IF(AS67&gt;=2,"選択は1つまでです。",""),"")</f>
        <v/>
      </c>
      <c r="AY68" s="4"/>
      <c r="AZ68" s="4"/>
      <c r="BA68" s="4"/>
      <c r="BB68" s="4"/>
      <c r="BC68" s="4"/>
      <c r="BD68" s="4"/>
      <c r="BE68" s="4"/>
      <c r="BF68" s="4"/>
      <c r="BG68" s="4"/>
      <c r="BH68" s="4"/>
      <c r="BI68" s="4"/>
      <c r="BJ68" s="4"/>
      <c r="BK68" s="4"/>
      <c r="BL68" s="4"/>
      <c r="BM68" s="4"/>
      <c r="BN68" s="4"/>
      <c r="BO68" s="4"/>
      <c r="BP68" s="4"/>
    </row>
    <row r="69" spans="1:68" ht="2.25" customHeight="1">
      <c r="A69" s="178"/>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179"/>
      <c r="AN69" s="8"/>
      <c r="AO69" s="8"/>
      <c r="AS69" s="233"/>
    </row>
    <row r="70" spans="1:68" ht="1.5" customHeight="1">
      <c r="A70" s="178"/>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179"/>
      <c r="AM70" s="4"/>
      <c r="AN70" s="8"/>
      <c r="AS70" s="233"/>
    </row>
    <row r="71" spans="1:68" ht="18" customHeight="1">
      <c r="A71" s="178" t="s">
        <v>35</v>
      </c>
      <c r="B71" s="4"/>
      <c r="C71" s="4"/>
      <c r="D71" s="4"/>
      <c r="E71" s="4"/>
      <c r="F71" s="4"/>
      <c r="G71" s="4"/>
      <c r="H71" s="4"/>
      <c r="I71" s="332"/>
      <c r="J71" s="332"/>
      <c r="K71" s="332"/>
      <c r="L71" s="332"/>
      <c r="M71" s="332"/>
      <c r="N71" s="332"/>
      <c r="O71" s="4"/>
      <c r="P71" s="4"/>
      <c r="Q71" s="4"/>
      <c r="R71" s="332"/>
      <c r="S71" s="332"/>
      <c r="T71" s="332"/>
      <c r="U71" s="332"/>
      <c r="V71" s="332"/>
      <c r="W71" s="332"/>
      <c r="X71" s="4"/>
      <c r="Y71" s="4"/>
      <c r="Z71" s="4"/>
      <c r="AA71" s="4"/>
      <c r="AB71" s="4"/>
      <c r="AC71" s="4"/>
      <c r="AD71" s="4"/>
      <c r="AE71" s="4"/>
      <c r="AF71" s="4"/>
      <c r="AG71" s="4"/>
      <c r="AH71" s="4"/>
      <c r="AI71" s="4"/>
      <c r="AJ71" s="4"/>
      <c r="AK71" s="4"/>
      <c r="AL71" s="179"/>
      <c r="AM71" s="4"/>
      <c r="AN71" s="8"/>
      <c r="AO71" s="8"/>
      <c r="AS71" s="233"/>
    </row>
    <row r="72" spans="1:68" ht="39" customHeight="1">
      <c r="A72" s="178"/>
      <c r="B72" s="305" t="s">
        <v>2260</v>
      </c>
      <c r="C72" s="293"/>
      <c r="D72" s="293"/>
      <c r="E72" s="293"/>
      <c r="F72" s="293"/>
      <c r="G72" s="293"/>
      <c r="H72" s="293"/>
      <c r="I72" s="306"/>
      <c r="J72" s="297"/>
      <c r="K72" s="298"/>
      <c r="L72" s="298"/>
      <c r="M72" s="298"/>
      <c r="N72" s="298"/>
      <c r="O72" s="298"/>
      <c r="P72" s="298"/>
      <c r="Q72" s="298"/>
      <c r="R72" s="298"/>
      <c r="S72" s="298"/>
      <c r="T72" s="298"/>
      <c r="U72" s="370"/>
      <c r="V72" s="370"/>
      <c r="W72" s="370"/>
      <c r="X72" s="370"/>
      <c r="Y72" s="370"/>
      <c r="Z72" s="370"/>
      <c r="AA72" s="370"/>
      <c r="AB72" s="370"/>
      <c r="AC72" s="370"/>
      <c r="AD72" s="370"/>
      <c r="AE72" s="370"/>
      <c r="AF72" s="370"/>
      <c r="AG72" s="370"/>
      <c r="AH72" s="370"/>
      <c r="AI72" s="370"/>
      <c r="AJ72" s="371"/>
      <c r="AK72" s="4"/>
      <c r="AL72" s="179"/>
      <c r="AM72" s="4" t="str">
        <f>IF(OR(J72="",O72="",U72=""),"未入力（地番まで）","")</f>
        <v>未入力（地番まで）</v>
      </c>
      <c r="AS72" s="233"/>
      <c r="AT72" s="6" t="str">
        <f>IF(OR(J72="",O72="",U72=""),"未入力があります（都道府県名から地番までご記入ください）。","")</f>
        <v>未入力があります（都道府県名から地番までご記入ください）。</v>
      </c>
    </row>
    <row r="73" spans="1:68" ht="17.45" customHeight="1">
      <c r="A73" s="178"/>
      <c r="B73" s="366" t="s">
        <v>2261</v>
      </c>
      <c r="C73" s="284"/>
      <c r="D73" s="284"/>
      <c r="E73" s="284"/>
      <c r="F73" s="284"/>
      <c r="G73" s="284"/>
      <c r="H73" s="284"/>
      <c r="I73" s="284"/>
      <c r="J73" s="259"/>
      <c r="K73" s="241" t="s">
        <v>36</v>
      </c>
      <c r="L73" s="241"/>
      <c r="M73" s="241"/>
      <c r="N73" s="241"/>
      <c r="O73" s="241"/>
      <c r="P73" s="241"/>
      <c r="Q73" s="3"/>
      <c r="R73" s="3"/>
      <c r="T73" s="241"/>
      <c r="U73" s="241"/>
      <c r="V73" s="241"/>
      <c r="W73" s="241"/>
      <c r="X73" s="241"/>
      <c r="Y73" s="241"/>
      <c r="Z73" s="241"/>
      <c r="AA73" s="241" t="s">
        <v>37</v>
      </c>
      <c r="AB73" s="3"/>
      <c r="AC73" s="3"/>
      <c r="AD73" s="3"/>
      <c r="AE73" s="3"/>
      <c r="AF73" s="3"/>
      <c r="AG73" s="257"/>
      <c r="AH73" s="3"/>
      <c r="AI73" s="3"/>
      <c r="AJ73" s="177"/>
      <c r="AK73" s="4"/>
      <c r="AL73" s="179"/>
      <c r="AM73" s="4" t="str">
        <f>IF(COUNTIF(AN73:AP75,TRUE)&gt;1,"複数選択",IF(COUNTIF(AN73:AP75,TRUE)=0,"未入力",""))</f>
        <v>未入力</v>
      </c>
      <c r="AN73" s="8" t="b">
        <v>0</v>
      </c>
      <c r="AO73" s="8" t="b">
        <v>0</v>
      </c>
      <c r="AS73" s="233">
        <f>COUNTIF(AN73:AO75, TRUE)</f>
        <v>0</v>
      </c>
      <c r="AT73" s="6" t="str">
        <f>IFERROR(IF(AS73&gt;=2,"選択は1つまでです。",IF(COUNTIF(AN73:AO75,TRUE)&gt;1,"複数選択",IF(COUNTIF(AN73:AO75,TRUE)=0,"未入力です。",""))),"")</f>
        <v>未入力です。</v>
      </c>
    </row>
    <row r="74" spans="1:68" ht="17.45" customHeight="1">
      <c r="A74" s="178"/>
      <c r="B74" s="367"/>
      <c r="C74" s="368"/>
      <c r="D74" s="368"/>
      <c r="E74" s="368"/>
      <c r="F74" s="368"/>
      <c r="G74" s="368"/>
      <c r="H74" s="368"/>
      <c r="I74" s="368"/>
      <c r="J74" s="260"/>
      <c r="K74" s="4" t="s">
        <v>38</v>
      </c>
      <c r="L74" s="4"/>
      <c r="M74" s="4"/>
      <c r="O74" s="4"/>
      <c r="P74" s="4"/>
      <c r="Q74" s="4"/>
      <c r="R74" s="4"/>
      <c r="S74" s="4"/>
      <c r="T74" s="4"/>
      <c r="U74" s="4"/>
      <c r="V74" s="4"/>
      <c r="W74" s="4"/>
      <c r="X74" s="4"/>
      <c r="AA74" s="239" t="s">
        <v>39</v>
      </c>
      <c r="AB74" s="239"/>
      <c r="AC74" s="239"/>
      <c r="AD74" s="239"/>
      <c r="AE74" s="239"/>
      <c r="AF74" s="239"/>
      <c r="AH74" s="4"/>
      <c r="AI74" s="4"/>
      <c r="AJ74" s="179"/>
      <c r="AK74" s="4"/>
      <c r="AL74" s="179"/>
      <c r="AM74" s="4"/>
      <c r="AN74" s="8" t="b">
        <v>0</v>
      </c>
      <c r="AO74" s="8" t="b">
        <v>0</v>
      </c>
      <c r="AS74" s="233"/>
    </row>
    <row r="75" spans="1:68" ht="17.45" customHeight="1">
      <c r="A75" s="178"/>
      <c r="B75" s="353"/>
      <c r="C75" s="311"/>
      <c r="D75" s="311"/>
      <c r="E75" s="311"/>
      <c r="F75" s="311"/>
      <c r="G75" s="311"/>
      <c r="H75" s="311"/>
      <c r="I75" s="311"/>
      <c r="J75" s="261"/>
      <c r="K75" s="249" t="s">
        <v>40</v>
      </c>
      <c r="L75" s="249"/>
      <c r="M75" s="249"/>
      <c r="N75" s="249"/>
      <c r="O75" s="249"/>
      <c r="P75" s="249"/>
      <c r="Q75" s="249"/>
      <c r="R75" s="249"/>
      <c r="S75" s="249"/>
      <c r="T75" s="249"/>
      <c r="U75" s="249"/>
      <c r="V75" s="249"/>
      <c r="W75" s="249"/>
      <c r="X75" s="249"/>
      <c r="Y75" s="249"/>
      <c r="Z75" s="249"/>
      <c r="AA75" s="249"/>
      <c r="AB75" s="249"/>
      <c r="AC75" s="249"/>
      <c r="AD75" s="7"/>
      <c r="AE75" s="7"/>
      <c r="AF75" s="7"/>
      <c r="AG75" s="258"/>
      <c r="AH75" s="7"/>
      <c r="AI75" s="7"/>
      <c r="AJ75" s="181"/>
      <c r="AK75" s="4"/>
      <c r="AL75" s="179"/>
      <c r="AM75" s="4"/>
      <c r="AN75" s="8" t="b">
        <v>0</v>
      </c>
      <c r="AO75" s="8"/>
      <c r="AS75" s="233"/>
    </row>
    <row r="76" spans="1:68" ht="3.95" customHeight="1">
      <c r="A76" s="178"/>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179"/>
      <c r="AS76" s="233"/>
    </row>
    <row r="77" spans="1:68" ht="3.95" customHeight="1">
      <c r="A77" s="178"/>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179"/>
      <c r="AS77" s="233"/>
    </row>
    <row r="78" spans="1:68" ht="17.45" customHeight="1">
      <c r="A78" s="178" t="s">
        <v>41</v>
      </c>
      <c r="B78" s="4"/>
      <c r="C78" s="4"/>
      <c r="D78" s="4"/>
      <c r="E78" s="4"/>
      <c r="F78" s="4"/>
      <c r="G78" s="4"/>
      <c r="H78" s="4"/>
      <c r="I78" s="262"/>
      <c r="J78" s="183"/>
      <c r="K78" s="237" t="s">
        <v>42</v>
      </c>
      <c r="L78" s="237"/>
      <c r="M78" s="237"/>
      <c r="N78" s="237"/>
      <c r="O78" s="184"/>
      <c r="P78" s="237" t="s">
        <v>43</v>
      </c>
      <c r="Q78" s="237"/>
      <c r="R78" s="237"/>
      <c r="S78" s="237"/>
      <c r="T78" s="184"/>
      <c r="U78" s="237" t="s">
        <v>44</v>
      </c>
      <c r="V78" s="237"/>
      <c r="W78" s="237"/>
      <c r="X78" s="237"/>
      <c r="Y78" s="184"/>
      <c r="Z78" s="237" t="s">
        <v>45</v>
      </c>
      <c r="AA78" s="237"/>
      <c r="AB78" s="237"/>
      <c r="AC78" s="237"/>
      <c r="AD78" s="176"/>
      <c r="AE78" s="4"/>
      <c r="AF78" s="4"/>
      <c r="AL78" s="262"/>
      <c r="AM78" s="4" t="str">
        <f>IF(COUNTIF(AN78:AQ78,TRUE)&gt;1,"複数選択",IF(COUNTIF(AN78:AQ78,TRUE)=0,"未入力",""))</f>
        <v>未入力</v>
      </c>
      <c r="AN78" s="6" t="b">
        <v>0</v>
      </c>
      <c r="AO78" s="6" t="b">
        <v>0</v>
      </c>
      <c r="AP78" s="6" t="b">
        <v>0</v>
      </c>
      <c r="AQ78" s="6" t="b">
        <v>0</v>
      </c>
      <c r="AS78" s="233">
        <f>COUNTIF(AN78:AQ78, TRUE)</f>
        <v>0</v>
      </c>
      <c r="AT78" s="6" t="str">
        <f>IF(AS78&gt;=2, "選択は1つまでです。",IF(COUNTIF(AN78:AQ78,TRUE)=0,"未入力です。",""))</f>
        <v>未入力です。</v>
      </c>
    </row>
    <row r="79" spans="1:68" ht="3.95" customHeight="1">
      <c r="A79" s="178"/>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179"/>
      <c r="AM79" s="4"/>
      <c r="AS79" s="233"/>
    </row>
    <row r="80" spans="1:68" ht="3.6" customHeight="1">
      <c r="A80" s="178"/>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179"/>
      <c r="AM80" s="4"/>
      <c r="AS80" s="233"/>
    </row>
    <row r="81" spans="1:46" ht="23.1" customHeight="1">
      <c r="A81" s="367" t="s">
        <v>2264</v>
      </c>
      <c r="B81" s="368"/>
      <c r="C81" s="368"/>
      <c r="D81" s="368"/>
      <c r="E81" s="368"/>
      <c r="F81" s="368"/>
      <c r="G81" s="368"/>
      <c r="H81" s="368"/>
      <c r="I81" s="369"/>
      <c r="J81" s="305"/>
      <c r="K81" s="293"/>
      <c r="L81" s="293"/>
      <c r="M81" s="293"/>
      <c r="N81" s="293"/>
      <c r="O81" s="293"/>
      <c r="P81" s="293"/>
      <c r="Q81" s="293"/>
      <c r="R81" s="306"/>
      <c r="S81" s="4" t="s">
        <v>2324</v>
      </c>
      <c r="T81" s="4"/>
      <c r="U81" s="4"/>
      <c r="V81" s="4"/>
      <c r="W81" s="4"/>
      <c r="X81" s="4"/>
      <c r="Y81" s="4"/>
      <c r="Z81" s="4"/>
      <c r="AA81" s="4"/>
      <c r="AB81" s="4"/>
      <c r="AC81" s="4"/>
      <c r="AD81" s="4"/>
      <c r="AE81" s="4"/>
      <c r="AF81" s="4"/>
      <c r="AG81" s="4"/>
      <c r="AH81" s="4"/>
      <c r="AI81" s="4"/>
      <c r="AJ81" s="4"/>
      <c r="AK81" s="4"/>
      <c r="AL81" s="179"/>
      <c r="AM81" s="6" t="str">
        <f>IF(COUNTA(J81)=0,"未入力","")</f>
        <v>未入力</v>
      </c>
      <c r="AN81" s="8"/>
      <c r="AO81" s="8"/>
      <c r="AP81" s="8"/>
      <c r="AQ81" s="8"/>
      <c r="AR81" s="8"/>
      <c r="AS81" s="233"/>
      <c r="AT81" s="6" t="str">
        <f>IF(COUNTA(J81)=0,"未入力です。","")</f>
        <v>未入力です。</v>
      </c>
    </row>
    <row r="82" spans="1:46" ht="5.0999999999999996" customHeight="1">
      <c r="A82" s="178"/>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179"/>
      <c r="AM82" s="4"/>
      <c r="AS82" s="233"/>
    </row>
    <row r="83" spans="1:46" ht="18" customHeight="1">
      <c r="A83" s="367" t="s">
        <v>2294</v>
      </c>
      <c r="B83" s="368"/>
      <c r="C83" s="368"/>
      <c r="D83" s="368"/>
      <c r="E83" s="368"/>
      <c r="F83" s="368"/>
      <c r="G83" s="368"/>
      <c r="H83" s="368"/>
      <c r="I83" s="368"/>
      <c r="J83" s="368"/>
      <c r="K83" s="368"/>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179"/>
      <c r="AM83" s="4"/>
      <c r="AS83" s="233"/>
    </row>
    <row r="84" spans="1:46" ht="23.1" customHeight="1">
      <c r="A84" s="178"/>
      <c r="B84" s="323" t="s">
        <v>2262</v>
      </c>
      <c r="C84" s="324"/>
      <c r="D84" s="324"/>
      <c r="E84" s="324"/>
      <c r="F84" s="324"/>
      <c r="G84" s="324"/>
      <c r="H84" s="324"/>
      <c r="I84" s="324"/>
      <c r="J84" s="326"/>
      <c r="K84" s="327"/>
      <c r="L84" s="327"/>
      <c r="M84" s="327"/>
      <c r="N84" s="327"/>
      <c r="O84" s="327"/>
      <c r="P84" s="327"/>
      <c r="Q84" s="327"/>
      <c r="R84" s="350"/>
      <c r="S84" s="351"/>
      <c r="T84" s="327"/>
      <c r="U84" s="327"/>
      <c r="V84" s="327"/>
      <c r="W84" s="327"/>
      <c r="X84" s="327"/>
      <c r="Y84" s="327"/>
      <c r="Z84" s="327"/>
      <c r="AA84" s="350"/>
      <c r="AB84" s="351"/>
      <c r="AC84" s="327"/>
      <c r="AD84" s="327"/>
      <c r="AE84" s="327"/>
      <c r="AF84" s="327"/>
      <c r="AG84" s="327"/>
      <c r="AH84" s="327"/>
      <c r="AI84" s="327"/>
      <c r="AJ84" s="328"/>
      <c r="AK84" s="209"/>
      <c r="AL84" s="202"/>
      <c r="AM84" s="4" t="str">
        <f>IF(COUNTA(J84,S84,AB84)=0,"未入力","")</f>
        <v>未入力</v>
      </c>
      <c r="AN84" s="6" t="str">
        <f>IF(T84&lt;&gt;"","1"&amp;TEXT(T84,"00"),
IF(T85&lt;&gt;"","2"&amp;TEXT(T85,"00"),
IF(T86&lt;&gt;"","3"&amp;TEXT(T86,"00"),"")))</f>
        <v/>
      </c>
      <c r="AS84" s="233"/>
      <c r="AT84" s="6" t="str">
        <f>IF(COUNTA(J84,S84,AB84)=0,"未入力です。","")</f>
        <v>未入力です。</v>
      </c>
    </row>
    <row r="85" spans="1:46" ht="39" customHeight="1">
      <c r="A85" s="178"/>
      <c r="B85" s="305" t="s">
        <v>2263</v>
      </c>
      <c r="C85" s="293"/>
      <c r="D85" s="293"/>
      <c r="E85" s="293"/>
      <c r="F85" s="293"/>
      <c r="G85" s="293"/>
      <c r="H85" s="293"/>
      <c r="I85" s="293"/>
      <c r="J85" s="326"/>
      <c r="K85" s="327"/>
      <c r="L85" s="327"/>
      <c r="M85" s="327"/>
      <c r="N85" s="327"/>
      <c r="O85" s="327"/>
      <c r="P85" s="327"/>
      <c r="Q85" s="327"/>
      <c r="R85" s="350"/>
      <c r="S85" s="351"/>
      <c r="T85" s="327"/>
      <c r="U85" s="327"/>
      <c r="V85" s="327"/>
      <c r="W85" s="327"/>
      <c r="X85" s="327"/>
      <c r="Y85" s="327"/>
      <c r="Z85" s="327"/>
      <c r="AA85" s="350"/>
      <c r="AB85" s="351"/>
      <c r="AC85" s="327"/>
      <c r="AD85" s="327"/>
      <c r="AE85" s="327"/>
      <c r="AF85" s="327"/>
      <c r="AG85" s="327"/>
      <c r="AH85" s="327"/>
      <c r="AI85" s="327"/>
      <c r="AJ85" s="328"/>
      <c r="AK85" s="209"/>
      <c r="AL85" s="202"/>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33"/>
      <c r="AT85" s="6" t="str">
        <f>IF(OR(AND(J$84&lt;&gt;"",COUNTA(J85)=0),
AND(S$84&lt;&gt;"",COUNTA(S85)=0),
AND(AB$84&lt;&gt;"",COUNTA(AB85)=0)),"未入力があります。",
IF(OR(AND(J$84="",COUNTA(J85)=1),AND(S$84="",COUNTA(S85)=1),
AND(AB$84="",COUNTA(AB85)=1)),"棟番号を入力してください。","")
)</f>
        <v/>
      </c>
    </row>
    <row r="86" spans="1:46" ht="23.1" customHeight="1">
      <c r="A86" s="178"/>
      <c r="B86" s="339" t="s">
        <v>2445</v>
      </c>
      <c r="C86" s="284"/>
      <c r="D86" s="284"/>
      <c r="E86" s="284"/>
      <c r="F86" s="284"/>
      <c r="G86" s="284"/>
      <c r="H86" s="284"/>
      <c r="I86" s="284"/>
      <c r="J86" s="326"/>
      <c r="K86" s="327"/>
      <c r="L86" s="327"/>
      <c r="M86" s="327"/>
      <c r="N86" s="327"/>
      <c r="O86" s="327"/>
      <c r="P86" s="327"/>
      <c r="Q86" s="327"/>
      <c r="R86" s="350"/>
      <c r="S86" s="351"/>
      <c r="T86" s="327"/>
      <c r="U86" s="327"/>
      <c r="V86" s="327"/>
      <c r="W86" s="327"/>
      <c r="X86" s="327"/>
      <c r="Y86" s="327"/>
      <c r="Z86" s="327"/>
      <c r="AA86" s="350"/>
      <c r="AB86" s="351"/>
      <c r="AC86" s="327"/>
      <c r="AD86" s="327"/>
      <c r="AE86" s="327"/>
      <c r="AF86" s="327"/>
      <c r="AG86" s="327"/>
      <c r="AH86" s="327"/>
      <c r="AI86" s="327"/>
      <c r="AJ86" s="328"/>
      <c r="AK86" s="209"/>
      <c r="AL86" s="202"/>
      <c r="AM86" s="4"/>
      <c r="AS86" s="233"/>
      <c r="AT86" s="6" t="str">
        <f>IF(OR(AND(J$84&lt;&gt;"",COUNTA(J86)=0),
AND(S$84&lt;&gt;"",COUNTA(S86)=0),
AND(AB$84&lt;&gt;"",COUNTA(AB86)=0)),"未入力があります。",
IF(OR(AND(J$84="",COUNTA(J86)=1),AND(S$84="",COUNTA(S86)=1),
AND(AB$84="",COUNTA(AB86)=1)),"棟番号を入力してください。","")
)</f>
        <v/>
      </c>
    </row>
    <row r="87" spans="1:46" ht="17.100000000000001" customHeight="1">
      <c r="A87" s="178"/>
      <c r="B87" s="353"/>
      <c r="C87" s="311"/>
      <c r="D87" s="311"/>
      <c r="E87" s="311"/>
      <c r="F87" s="311"/>
      <c r="G87" s="311"/>
      <c r="H87" s="311"/>
      <c r="I87" s="311"/>
      <c r="J87" s="326" t="s">
        <v>2444</v>
      </c>
      <c r="K87" s="327"/>
      <c r="L87" s="327"/>
      <c r="M87" s="327"/>
      <c r="N87" s="327"/>
      <c r="O87" s="327"/>
      <c r="P87" s="327"/>
      <c r="Q87" s="327"/>
      <c r="R87" s="350"/>
      <c r="S87" s="351" t="s">
        <v>2444</v>
      </c>
      <c r="T87" s="327"/>
      <c r="U87" s="327"/>
      <c r="V87" s="327"/>
      <c r="W87" s="327"/>
      <c r="X87" s="327"/>
      <c r="Y87" s="327"/>
      <c r="Z87" s="327"/>
      <c r="AA87" s="350"/>
      <c r="AB87" s="351" t="s">
        <v>2444</v>
      </c>
      <c r="AC87" s="327"/>
      <c r="AD87" s="327"/>
      <c r="AE87" s="327"/>
      <c r="AF87" s="327"/>
      <c r="AG87" s="327"/>
      <c r="AH87" s="327"/>
      <c r="AI87" s="327"/>
      <c r="AJ87" s="328"/>
      <c r="AK87" s="210"/>
      <c r="AL87" s="202"/>
      <c r="AM87" s="4"/>
      <c r="AN87" s="6" t="b">
        <v>0</v>
      </c>
      <c r="AO87" s="6" t="b">
        <v>0</v>
      </c>
      <c r="AP87" s="6" t="b">
        <v>0</v>
      </c>
      <c r="AS87" s="233"/>
    </row>
    <row r="88" spans="1:46" ht="20.100000000000001" customHeight="1">
      <c r="A88" s="178"/>
      <c r="B88" s="363" t="s">
        <v>2446</v>
      </c>
      <c r="C88" s="344"/>
      <c r="D88" s="344"/>
      <c r="E88" s="344"/>
      <c r="F88" s="344"/>
      <c r="G88" s="344"/>
      <c r="H88" s="344"/>
      <c r="I88" s="344"/>
      <c r="J88" s="354"/>
      <c r="K88" s="355"/>
      <c r="L88" s="355"/>
      <c r="M88" s="355"/>
      <c r="N88" s="355"/>
      <c r="O88" s="355"/>
      <c r="P88" s="355"/>
      <c r="Q88" s="355"/>
      <c r="R88" s="356"/>
      <c r="S88" s="359"/>
      <c r="T88" s="355"/>
      <c r="U88" s="355"/>
      <c r="V88" s="355"/>
      <c r="W88" s="355"/>
      <c r="X88" s="355"/>
      <c r="Y88" s="355"/>
      <c r="Z88" s="355"/>
      <c r="AA88" s="356"/>
      <c r="AB88" s="359"/>
      <c r="AC88" s="355"/>
      <c r="AD88" s="355"/>
      <c r="AE88" s="355"/>
      <c r="AF88" s="355"/>
      <c r="AG88" s="355"/>
      <c r="AH88" s="355"/>
      <c r="AI88" s="355"/>
      <c r="AJ88" s="361"/>
      <c r="AK88" s="239"/>
      <c r="AL88" s="187"/>
      <c r="AM88" s="4"/>
      <c r="AS88" s="233"/>
      <c r="AT88" s="6" t="str">
        <f>IF(OR(AND(J$84&lt;&gt;"",COUNTA(J88)=0),
AND(S$84&lt;&gt;"",COUNTA(S88)=0),
AND(AB$84&lt;&gt;"",COUNTA(AB88)=0)),"未入力があります。",
IF(OR(AND(J$84="",COUNTA(J88)=1),AND(S$84="",COUNTA(S88)=1),
AND(AB$84="",COUNTA(AB88)=1)),"棟番号を入力してください。","")
)</f>
        <v/>
      </c>
    </row>
    <row r="89" spans="1:46" ht="15.95" customHeight="1">
      <c r="A89" s="178"/>
      <c r="B89" s="364"/>
      <c r="C89" s="365"/>
      <c r="D89" s="365"/>
      <c r="E89" s="365"/>
      <c r="F89" s="365"/>
      <c r="G89" s="365"/>
      <c r="H89" s="365"/>
      <c r="I89" s="365"/>
      <c r="J89" s="357"/>
      <c r="K89" s="336"/>
      <c r="L89" s="336"/>
      <c r="M89" s="336"/>
      <c r="N89" s="336"/>
      <c r="O89" s="336"/>
      <c r="P89" s="336"/>
      <c r="Q89" s="336"/>
      <c r="R89" s="358"/>
      <c r="S89" s="360"/>
      <c r="T89" s="336"/>
      <c r="U89" s="336"/>
      <c r="V89" s="336"/>
      <c r="W89" s="336"/>
      <c r="X89" s="336"/>
      <c r="Y89" s="336"/>
      <c r="Z89" s="336"/>
      <c r="AA89" s="358"/>
      <c r="AB89" s="360"/>
      <c r="AC89" s="336"/>
      <c r="AD89" s="336"/>
      <c r="AE89" s="336"/>
      <c r="AF89" s="336"/>
      <c r="AG89" s="336"/>
      <c r="AH89" s="336"/>
      <c r="AI89" s="336"/>
      <c r="AJ89" s="362"/>
      <c r="AK89" s="247"/>
      <c r="AL89" s="203"/>
      <c r="AM89" s="4"/>
      <c r="AS89" s="233"/>
    </row>
    <row r="90" spans="1:46" ht="23.1" customHeight="1">
      <c r="A90" s="178"/>
      <c r="B90" s="318" t="s">
        <v>2447</v>
      </c>
      <c r="C90" s="319"/>
      <c r="D90" s="319"/>
      <c r="E90" s="319"/>
      <c r="F90" s="319"/>
      <c r="G90" s="319"/>
      <c r="H90" s="319"/>
      <c r="I90" s="319"/>
      <c r="J90" s="183"/>
      <c r="K90" s="308"/>
      <c r="L90" s="308"/>
      <c r="M90" s="308"/>
      <c r="N90" s="308"/>
      <c r="O90" s="308"/>
      <c r="P90" s="292" t="s">
        <v>46</v>
      </c>
      <c r="Q90" s="292"/>
      <c r="R90" s="193"/>
      <c r="S90" s="192"/>
      <c r="T90" s="308"/>
      <c r="U90" s="308"/>
      <c r="V90" s="308"/>
      <c r="W90" s="308"/>
      <c r="X90" s="308"/>
      <c r="Y90" s="292" t="s">
        <v>46</v>
      </c>
      <c r="Z90" s="292"/>
      <c r="AA90" s="193"/>
      <c r="AB90" s="192"/>
      <c r="AC90" s="308"/>
      <c r="AD90" s="308"/>
      <c r="AE90" s="308"/>
      <c r="AF90" s="308"/>
      <c r="AG90" s="308"/>
      <c r="AH90" s="292" t="s">
        <v>46</v>
      </c>
      <c r="AI90" s="292"/>
      <c r="AJ90" s="176"/>
      <c r="AK90" s="4"/>
      <c r="AL90" s="179"/>
      <c r="AM90" s="4" t="str">
        <f>IF(COUNTA(K90,T90,AC90)=0,"未入力","")</f>
        <v>未入力</v>
      </c>
      <c r="AN90" s="4"/>
      <c r="AS90" s="233"/>
      <c r="AT90" s="6" t="str">
        <f>IF(OR(AND(J$84&lt;&gt;"",COUNTA(K90)=0),
AND(S$84&lt;&gt;"",COUNTA(T90)=0),
AND(AB$84&lt;&gt;"",COUNTA(AC90)=0)),"未入力があります。",
IF(OR(AND(J$84="",COUNTA(K90)=1),AND(S$84="",COUNTA(T90)=1),
AND(AB$84="",COUNTA(AC90)=1)),"棟番号を入力してください。","")
)</f>
        <v/>
      </c>
    </row>
    <row r="91" spans="1:46" ht="12" customHeight="1">
      <c r="A91" s="178"/>
      <c r="B91" s="339" t="s">
        <v>2448</v>
      </c>
      <c r="C91" s="340"/>
      <c r="D91" s="340"/>
      <c r="E91" s="340"/>
      <c r="F91" s="340"/>
      <c r="G91" s="340"/>
      <c r="H91" s="340"/>
      <c r="I91" s="340"/>
      <c r="J91" s="182"/>
      <c r="K91" s="3"/>
      <c r="L91" s="3"/>
      <c r="M91" s="3"/>
      <c r="N91" s="3"/>
      <c r="O91" s="3"/>
      <c r="P91" s="3"/>
      <c r="Q91" s="3"/>
      <c r="R91" s="195"/>
      <c r="S91" s="194"/>
      <c r="T91" s="352"/>
      <c r="U91" s="352"/>
      <c r="V91" s="352"/>
      <c r="W91" s="352"/>
      <c r="X91" s="352"/>
      <c r="Y91" s="3"/>
      <c r="Z91" s="3"/>
      <c r="AA91" s="195"/>
      <c r="AB91" s="194"/>
      <c r="AC91" s="3"/>
      <c r="AD91" s="3"/>
      <c r="AE91" s="3"/>
      <c r="AF91" s="3"/>
      <c r="AG91" s="3"/>
      <c r="AH91" s="3"/>
      <c r="AI91" s="3"/>
      <c r="AJ91" s="177"/>
      <c r="AK91" s="4"/>
      <c r="AL91" s="179"/>
      <c r="AM91" s="4"/>
      <c r="AN91" s="8"/>
      <c r="AO91" s="8"/>
      <c r="AP91" s="8"/>
      <c r="AS91" s="233">
        <f>COUNTIF(AN91:AN97, TRUE)</f>
        <v>0</v>
      </c>
    </row>
    <row r="92" spans="1:46" ht="18.95" customHeight="1">
      <c r="A92" s="178"/>
      <c r="B92" s="341"/>
      <c r="C92" s="342"/>
      <c r="D92" s="342"/>
      <c r="E92" s="342"/>
      <c r="F92" s="342"/>
      <c r="G92" s="342"/>
      <c r="H92" s="342"/>
      <c r="I92" s="342"/>
      <c r="J92" s="180"/>
      <c r="K92" s="331"/>
      <c r="L92" s="331"/>
      <c r="M92" s="331"/>
      <c r="N92" s="331"/>
      <c r="O92" s="331"/>
      <c r="P92" s="336" t="s">
        <v>47</v>
      </c>
      <c r="Q92" s="336"/>
      <c r="R92" s="197"/>
      <c r="S92" s="196"/>
      <c r="T92" s="403"/>
      <c r="U92" s="403"/>
      <c r="V92" s="403"/>
      <c r="W92" s="403"/>
      <c r="X92" s="403"/>
      <c r="Y92" s="336" t="s">
        <v>2301</v>
      </c>
      <c r="Z92" s="336"/>
      <c r="AA92" s="197"/>
      <c r="AB92" s="196"/>
      <c r="AC92" s="331"/>
      <c r="AD92" s="331"/>
      <c r="AE92" s="331"/>
      <c r="AF92" s="331"/>
      <c r="AG92" s="331"/>
      <c r="AH92" s="336" t="s">
        <v>2301</v>
      </c>
      <c r="AI92" s="336"/>
      <c r="AJ92" s="181"/>
      <c r="AK92" s="4"/>
      <c r="AL92" s="179"/>
      <c r="AM92" s="209"/>
      <c r="AN92" s="8"/>
      <c r="AO92" s="8"/>
      <c r="AP92" s="8"/>
      <c r="AS92" s="233">
        <f>COUNTIF(AO91:AO97, TRUE)</f>
        <v>0</v>
      </c>
      <c r="AT92" s="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4499999999999993" hidden="1" customHeight="1">
      <c r="A93" s="178"/>
      <c r="B93" s="244"/>
      <c r="C93" s="244"/>
      <c r="D93" s="244"/>
      <c r="E93" s="244"/>
      <c r="F93" s="244"/>
      <c r="G93" s="244"/>
      <c r="H93" s="244"/>
      <c r="I93" s="242"/>
      <c r="J93" s="178"/>
      <c r="K93" s="185"/>
      <c r="L93" s="185"/>
      <c r="M93" s="185"/>
      <c r="N93" s="185"/>
      <c r="O93" s="240"/>
      <c r="P93" s="240"/>
      <c r="Q93" s="4"/>
      <c r="R93" s="199"/>
      <c r="S93" s="198"/>
      <c r="T93" s="185"/>
      <c r="U93" s="185"/>
      <c r="V93" s="185"/>
      <c r="W93" s="185"/>
      <c r="X93" s="240"/>
      <c r="Y93" s="240"/>
      <c r="Z93" s="4"/>
      <c r="AA93" s="199"/>
      <c r="AB93" s="198"/>
      <c r="AC93" s="185"/>
      <c r="AD93" s="185"/>
      <c r="AE93" s="185"/>
      <c r="AF93" s="185"/>
      <c r="AG93" s="240"/>
      <c r="AH93" s="240"/>
      <c r="AI93" s="4"/>
      <c r="AJ93" s="179"/>
      <c r="AK93" s="4"/>
      <c r="AL93" s="179"/>
      <c r="AM93" s="239"/>
      <c r="AN93" s="8" t="b">
        <v>0</v>
      </c>
      <c r="AO93" s="8" t="b">
        <v>0</v>
      </c>
      <c r="AP93" s="8" t="b">
        <v>0</v>
      </c>
      <c r="AS93" s="233">
        <f>COUNTIF(AP91:AP97, TRUE)</f>
        <v>0</v>
      </c>
      <c r="AT93" s="6" t="str">
        <f>IF(OR(AND(J$84&lt;&gt;"",COUNTA(K93)=0),
AND(S$84&lt;&gt;"",COUNTA(T93)=0),
AND(AB$84&lt;&gt;"",COUNTA(AC93)=0)),"未入力があります。",
IF(OR(AND(J$84="",COUNTA(K93)=1),AND(S$84="",COUNTA(T93)=1),
AND(AB$84="",COUNTA(AC93)=1)),"棟番号を入力してください。","")
)</f>
        <v/>
      </c>
    </row>
    <row r="94" spans="1:46" ht="23.1" customHeight="1">
      <c r="A94" s="178"/>
      <c r="B94" s="339" t="s">
        <v>2449</v>
      </c>
      <c r="C94" s="340"/>
      <c r="D94" s="340"/>
      <c r="E94" s="340"/>
      <c r="F94" s="340"/>
      <c r="G94" s="340"/>
      <c r="H94" s="340"/>
      <c r="I94" s="379"/>
      <c r="J94" s="263" t="s">
        <v>2308</v>
      </c>
      <c r="K94" s="312" t="s">
        <v>2311</v>
      </c>
      <c r="L94" s="313"/>
      <c r="M94" s="314"/>
      <c r="N94" s="329"/>
      <c r="O94" s="329"/>
      <c r="P94" s="329"/>
      <c r="Q94" s="329"/>
      <c r="R94" s="330"/>
      <c r="S94" s="177" t="s">
        <v>2308</v>
      </c>
      <c r="T94" s="312" t="s">
        <v>2311</v>
      </c>
      <c r="U94" s="313"/>
      <c r="V94" s="314"/>
      <c r="W94" s="337"/>
      <c r="X94" s="329"/>
      <c r="Y94" s="329"/>
      <c r="Z94" s="329"/>
      <c r="AA94" s="330"/>
      <c r="AB94" s="177" t="s">
        <v>2308</v>
      </c>
      <c r="AC94" s="312" t="s">
        <v>2311</v>
      </c>
      <c r="AD94" s="313"/>
      <c r="AE94" s="314"/>
      <c r="AF94" s="337"/>
      <c r="AG94" s="329"/>
      <c r="AH94" s="329"/>
      <c r="AI94" s="329"/>
      <c r="AJ94" s="404"/>
      <c r="AK94" s="4"/>
      <c r="AL94" s="179"/>
      <c r="AM94" s="239" t="str">
        <f>AT94&amp;AT95&amp;AT96&amp;AT97&amp;AT98&amp;AT99</f>
        <v/>
      </c>
      <c r="AN94" s="8"/>
      <c r="AO94" s="8"/>
      <c r="AP94" s="8"/>
      <c r="AS94" s="233"/>
      <c r="AT94" s="6" t="str">
        <f>IF(OR(AND(N94="",COUNTA(N95)=1),
AND(W94="",COUNTA(W95)=1),
AND(AF94="",COUNTA(AF95)=1)),"未入力です。",
IF(OR(AND(J$84="",COUNTA(N94)=1),AND(S$84="",COUNTA(W94)=1),
AND(AB$84="",COUNTA(AF94)=1)),"棟番号を入力してください。",""))</f>
        <v/>
      </c>
    </row>
    <row r="95" spans="1:46" ht="23.1" customHeight="1">
      <c r="A95" s="178"/>
      <c r="B95" s="405"/>
      <c r="C95" s="392"/>
      <c r="D95" s="392"/>
      <c r="E95" s="392"/>
      <c r="F95" s="392"/>
      <c r="G95" s="392"/>
      <c r="H95" s="392"/>
      <c r="I95" s="406"/>
      <c r="J95" s="264"/>
      <c r="K95" s="312" t="s">
        <v>2312</v>
      </c>
      <c r="L95" s="313"/>
      <c r="M95" s="314"/>
      <c r="N95" s="334"/>
      <c r="O95" s="334"/>
      <c r="P95" s="334"/>
      <c r="Q95" s="334"/>
      <c r="R95" s="193" t="s">
        <v>47</v>
      </c>
      <c r="S95" s="181"/>
      <c r="T95" s="312" t="s">
        <v>2312</v>
      </c>
      <c r="U95" s="313"/>
      <c r="V95" s="313"/>
      <c r="W95" s="335"/>
      <c r="X95" s="292"/>
      <c r="Y95" s="292"/>
      <c r="Z95" s="292"/>
      <c r="AA95" s="193" t="s">
        <v>47</v>
      </c>
      <c r="AB95" s="181"/>
      <c r="AC95" s="312" t="s">
        <v>2312</v>
      </c>
      <c r="AD95" s="313"/>
      <c r="AE95" s="313"/>
      <c r="AF95" s="335"/>
      <c r="AG95" s="292"/>
      <c r="AH95" s="292"/>
      <c r="AI95" s="292"/>
      <c r="AJ95" s="176" t="s">
        <v>47</v>
      </c>
      <c r="AK95" s="4"/>
      <c r="AL95" s="179"/>
      <c r="AM95" s="239"/>
      <c r="AN95" s="8"/>
      <c r="AO95" s="8"/>
      <c r="AP95" s="8"/>
      <c r="AS95" s="233"/>
      <c r="AT95" s="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c r="A96" s="178"/>
      <c r="B96" s="405"/>
      <c r="C96" s="392"/>
      <c r="D96" s="392"/>
      <c r="E96" s="392"/>
      <c r="F96" s="392"/>
      <c r="G96" s="392"/>
      <c r="H96" s="392"/>
      <c r="I96" s="406"/>
      <c r="J96" s="263" t="s">
        <v>2309</v>
      </c>
      <c r="K96" s="312" t="s">
        <v>2311</v>
      </c>
      <c r="L96" s="313"/>
      <c r="M96" s="314"/>
      <c r="N96" s="329"/>
      <c r="O96" s="329"/>
      <c r="P96" s="329"/>
      <c r="Q96" s="329"/>
      <c r="R96" s="330"/>
      <c r="S96" s="177" t="s">
        <v>2309</v>
      </c>
      <c r="T96" s="312" t="s">
        <v>2311</v>
      </c>
      <c r="U96" s="313"/>
      <c r="V96" s="314"/>
      <c r="W96" s="337"/>
      <c r="X96" s="329"/>
      <c r="Y96" s="329"/>
      <c r="Z96" s="329"/>
      <c r="AA96" s="330"/>
      <c r="AB96" s="177" t="s">
        <v>2309</v>
      </c>
      <c r="AC96" s="312" t="s">
        <v>2311</v>
      </c>
      <c r="AD96" s="313"/>
      <c r="AE96" s="314"/>
      <c r="AF96" s="337"/>
      <c r="AG96" s="329"/>
      <c r="AH96" s="329"/>
      <c r="AI96" s="329"/>
      <c r="AJ96" s="404"/>
      <c r="AK96" s="4"/>
      <c r="AL96" s="179"/>
      <c r="AM96" s="239"/>
      <c r="AN96" s="8"/>
      <c r="AO96" s="8"/>
      <c r="AP96" s="8"/>
      <c r="AS96" s="233"/>
      <c r="AT96" s="6" t="str">
        <f>IF(OR(AND(N96="",COUNTA(N97)=1),
AND(W96="",COUNTA(W97)=1),
AND(AF96="",COUNTA(AF97)=1)),"未入力です。",
IF(OR(AND(J$84="",COUNTA(N96)=1),AND(S$84="",COUNTA(W96)=1),
AND(AB$84="",COUNTA(AF96)=1)),"棟番号を入力してください。",""))</f>
        <v/>
      </c>
    </row>
    <row r="97" spans="1:46" ht="23.1" customHeight="1">
      <c r="A97" s="178"/>
      <c r="B97" s="405"/>
      <c r="C97" s="392"/>
      <c r="D97" s="392"/>
      <c r="E97" s="392"/>
      <c r="F97" s="392"/>
      <c r="G97" s="392"/>
      <c r="H97" s="392"/>
      <c r="I97" s="406"/>
      <c r="J97" s="264"/>
      <c r="K97" s="312" t="s">
        <v>2312</v>
      </c>
      <c r="L97" s="313"/>
      <c r="M97" s="314"/>
      <c r="N97" s="334"/>
      <c r="O97" s="334"/>
      <c r="P97" s="334"/>
      <c r="Q97" s="334"/>
      <c r="R97" s="193" t="s">
        <v>47</v>
      </c>
      <c r="S97" s="181"/>
      <c r="T97" s="312" t="s">
        <v>2312</v>
      </c>
      <c r="U97" s="313"/>
      <c r="V97" s="313"/>
      <c r="W97" s="335"/>
      <c r="X97" s="292"/>
      <c r="Y97" s="292"/>
      <c r="Z97" s="292"/>
      <c r="AA97" s="193" t="s">
        <v>47</v>
      </c>
      <c r="AB97" s="181"/>
      <c r="AC97" s="312" t="s">
        <v>2312</v>
      </c>
      <c r="AD97" s="313"/>
      <c r="AE97" s="313"/>
      <c r="AF97" s="335"/>
      <c r="AG97" s="292"/>
      <c r="AH97" s="292"/>
      <c r="AI97" s="292"/>
      <c r="AJ97" s="176" t="s">
        <v>47</v>
      </c>
      <c r="AK97" s="4"/>
      <c r="AL97" s="179"/>
      <c r="AM97" s="239"/>
      <c r="AN97" s="8"/>
      <c r="AO97" s="8"/>
      <c r="AP97" s="8"/>
      <c r="AS97" s="233"/>
      <c r="AT97" s="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6" ht="23.1" customHeight="1">
      <c r="A98" s="178"/>
      <c r="B98" s="405"/>
      <c r="C98" s="392"/>
      <c r="D98" s="392"/>
      <c r="E98" s="392"/>
      <c r="F98" s="392"/>
      <c r="G98" s="392"/>
      <c r="H98" s="392"/>
      <c r="I98" s="406"/>
      <c r="J98" s="182" t="s">
        <v>2310</v>
      </c>
      <c r="K98" s="312" t="s">
        <v>2311</v>
      </c>
      <c r="L98" s="313"/>
      <c r="M98" s="314"/>
      <c r="N98" s="329"/>
      <c r="O98" s="329"/>
      <c r="P98" s="329"/>
      <c r="Q98" s="329"/>
      <c r="R98" s="330"/>
      <c r="S98" s="3" t="s">
        <v>2310</v>
      </c>
      <c r="T98" s="312" t="s">
        <v>2311</v>
      </c>
      <c r="U98" s="313"/>
      <c r="V98" s="314"/>
      <c r="W98" s="337"/>
      <c r="X98" s="329"/>
      <c r="Y98" s="329"/>
      <c r="Z98" s="329"/>
      <c r="AA98" s="330"/>
      <c r="AB98" s="3" t="s">
        <v>2310</v>
      </c>
      <c r="AC98" s="312" t="s">
        <v>2311</v>
      </c>
      <c r="AD98" s="313"/>
      <c r="AE98" s="314"/>
      <c r="AF98" s="337"/>
      <c r="AG98" s="329"/>
      <c r="AH98" s="329"/>
      <c r="AI98" s="329"/>
      <c r="AJ98" s="404"/>
      <c r="AK98" s="4"/>
      <c r="AL98" s="179"/>
      <c r="AM98" s="239"/>
      <c r="AN98" s="8"/>
      <c r="AO98" s="8"/>
      <c r="AP98" s="8"/>
      <c r="AS98" s="233"/>
      <c r="AT98" s="6" t="str">
        <f>IF(OR(AND(N98="",COUNTA(N99)=1),
AND(W98="",COUNTA(W99)=1),
AND(AF98="",COUNTA(AF99)=1)),"未入力です。",
IF(OR(AND(J$84="",COUNTA(N98)=1),AND(S$84="",COUNTA(W98)=1),
AND(AB$84="",COUNTA(AF98)=1)),"棟番号を入力してください。",""))</f>
        <v/>
      </c>
    </row>
    <row r="99" spans="1:46" ht="23.1" customHeight="1">
      <c r="A99" s="178"/>
      <c r="B99" s="341"/>
      <c r="C99" s="342"/>
      <c r="D99" s="342"/>
      <c r="E99" s="342"/>
      <c r="F99" s="342"/>
      <c r="G99" s="342"/>
      <c r="H99" s="342"/>
      <c r="I99" s="349"/>
      <c r="J99" s="180"/>
      <c r="K99" s="312" t="s">
        <v>2312</v>
      </c>
      <c r="L99" s="313"/>
      <c r="M99" s="314"/>
      <c r="N99" s="292"/>
      <c r="O99" s="292"/>
      <c r="P99" s="292"/>
      <c r="Q99" s="292"/>
      <c r="R99" s="193" t="s">
        <v>47</v>
      </c>
      <c r="S99" s="7"/>
      <c r="T99" s="312" t="s">
        <v>2312</v>
      </c>
      <c r="U99" s="313"/>
      <c r="V99" s="313"/>
      <c r="W99" s="335"/>
      <c r="X99" s="292"/>
      <c r="Y99" s="292"/>
      <c r="Z99" s="292"/>
      <c r="AA99" s="193" t="s">
        <v>47</v>
      </c>
      <c r="AB99" s="7"/>
      <c r="AC99" s="312" t="s">
        <v>2312</v>
      </c>
      <c r="AD99" s="313"/>
      <c r="AE99" s="313"/>
      <c r="AF99" s="335"/>
      <c r="AG99" s="292"/>
      <c r="AH99" s="292"/>
      <c r="AI99" s="292"/>
      <c r="AJ99" s="176" t="s">
        <v>47</v>
      </c>
      <c r="AK99" s="4"/>
      <c r="AL99" s="179"/>
      <c r="AM99" s="4"/>
      <c r="AN99" s="8"/>
      <c r="AO99" s="8"/>
      <c r="AP99" s="8"/>
      <c r="AS99" s="233"/>
      <c r="AT99" s="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6" ht="23.1" customHeight="1">
      <c r="A100" s="178"/>
      <c r="B100" s="343" t="s">
        <v>2450</v>
      </c>
      <c r="C100" s="344"/>
      <c r="D100" s="344"/>
      <c r="E100" s="344"/>
      <c r="F100" s="344"/>
      <c r="G100" s="344"/>
      <c r="H100" s="344"/>
      <c r="I100" s="344"/>
      <c r="J100" s="183"/>
      <c r="K100" s="308"/>
      <c r="L100" s="308"/>
      <c r="M100" s="308"/>
      <c r="N100" s="308"/>
      <c r="O100" s="308"/>
      <c r="P100" s="292" t="s">
        <v>48</v>
      </c>
      <c r="Q100" s="292"/>
      <c r="R100" s="193"/>
      <c r="S100" s="192"/>
      <c r="T100" s="308"/>
      <c r="U100" s="308"/>
      <c r="V100" s="308"/>
      <c r="W100" s="308"/>
      <c r="X100" s="308"/>
      <c r="Y100" s="292" t="s">
        <v>48</v>
      </c>
      <c r="Z100" s="292"/>
      <c r="AA100" s="193"/>
      <c r="AB100" s="192"/>
      <c r="AC100" s="308"/>
      <c r="AD100" s="308"/>
      <c r="AE100" s="308"/>
      <c r="AF100" s="308"/>
      <c r="AG100" s="308"/>
      <c r="AH100" s="292" t="s">
        <v>48</v>
      </c>
      <c r="AI100" s="292"/>
      <c r="AJ100" s="176"/>
      <c r="AK100" s="4"/>
      <c r="AL100" s="179"/>
      <c r="AM100" s="239"/>
      <c r="AN100" s="8"/>
      <c r="AO100" s="8"/>
      <c r="AP100" s="8"/>
      <c r="AS100" s="233">
        <f>COUNTIF(AN99:AN104, TRUE)</f>
        <v>0</v>
      </c>
      <c r="AT100" s="6" t="str">
        <f>IF(OR(AND(J$84&lt;&gt;"",COUNTA(K100)=0),
AND(S$84&lt;&gt;"",COUNTA(T100)=0),
AND(AB$84&lt;&gt;"",COUNTA(AC100)=0)),"未入力があります。",
IF(OR(AND(J$84="",COUNTA(K100)=1),AND(S$84="",COUNTA(T100)=1),
AND(AB$84="",COUNTA(AC100)=1)),"棟番号を入力してください。","")
)</f>
        <v/>
      </c>
    </row>
    <row r="101" spans="1:46" ht="8.4499999999999993" hidden="1" customHeight="1">
      <c r="A101" s="178"/>
      <c r="B101" s="364"/>
      <c r="C101" s="365"/>
      <c r="D101" s="365"/>
      <c r="E101" s="365"/>
      <c r="F101" s="365"/>
      <c r="G101" s="365"/>
      <c r="H101" s="365"/>
      <c r="I101" s="365"/>
      <c r="J101" s="178"/>
      <c r="K101" s="254"/>
      <c r="L101" s="254"/>
      <c r="M101" s="254"/>
      <c r="N101" s="254"/>
      <c r="O101" s="240"/>
      <c r="P101" s="240"/>
      <c r="Q101" s="4"/>
      <c r="R101" s="199"/>
      <c r="S101" s="198"/>
      <c r="T101" s="254"/>
      <c r="U101" s="254"/>
      <c r="V101" s="254"/>
      <c r="W101" s="254"/>
      <c r="X101" s="240"/>
      <c r="Y101" s="240"/>
      <c r="Z101" s="4"/>
      <c r="AA101" s="199"/>
      <c r="AB101" s="198"/>
      <c r="AC101" s="254"/>
      <c r="AD101" s="254"/>
      <c r="AE101" s="254"/>
      <c r="AF101" s="254"/>
      <c r="AG101" s="240"/>
      <c r="AH101" s="240"/>
      <c r="AI101" s="4"/>
      <c r="AJ101" s="179"/>
      <c r="AK101" s="4"/>
      <c r="AL101" s="179"/>
      <c r="AM101" s="239"/>
      <c r="AN101" s="8"/>
      <c r="AO101" s="8"/>
      <c r="AP101" s="8"/>
      <c r="AS101" s="233">
        <f>COUNTIF(AO99:AO104, TRUE)</f>
        <v>0</v>
      </c>
      <c r="AT101" s="6" t="str">
        <f>IFERROR(IF(AND($T$96&lt;&gt;"",AS101&gt;=2),"選択は1つまでです（2列目）。",IF(AND($T$96&lt;&gt;"",AS101=0),"未入力があります（2列目）。",IF(AND($T$96="",AS101&gt;0),"棟番号を入力してください（2列目）。",""))),"")</f>
        <v>未入力があります（2列目）。</v>
      </c>
    </row>
    <row r="102" spans="1:46" ht="17.45" customHeight="1">
      <c r="A102" s="178"/>
      <c r="B102" s="346"/>
      <c r="C102" s="347"/>
      <c r="D102" s="347"/>
      <c r="E102" s="347"/>
      <c r="F102" s="347"/>
      <c r="G102" s="347"/>
      <c r="H102" s="347"/>
      <c r="I102" s="347"/>
      <c r="J102" s="180"/>
      <c r="K102" s="246"/>
      <c r="M102" s="246"/>
      <c r="N102" s="265" t="s">
        <v>2265</v>
      </c>
      <c r="O102" s="191"/>
      <c r="P102" s="191"/>
      <c r="Q102" s="7"/>
      <c r="R102" s="197"/>
      <c r="S102" s="196"/>
      <c r="T102" s="246"/>
      <c r="V102" s="246"/>
      <c r="W102" s="265" t="s">
        <v>2265</v>
      </c>
      <c r="X102" s="191"/>
      <c r="Y102" s="191"/>
      <c r="Z102" s="7"/>
      <c r="AA102" s="197"/>
      <c r="AB102" s="196"/>
      <c r="AC102" s="246"/>
      <c r="AE102" s="246"/>
      <c r="AF102" s="265" t="s">
        <v>2265</v>
      </c>
      <c r="AG102" s="191"/>
      <c r="AH102" s="191"/>
      <c r="AI102" s="7"/>
      <c r="AJ102" s="181"/>
      <c r="AK102" s="4"/>
      <c r="AL102" s="179"/>
      <c r="AM102" s="239"/>
      <c r="AN102" s="8" t="b">
        <v>0</v>
      </c>
      <c r="AO102" s="8" t="b">
        <v>0</v>
      </c>
      <c r="AP102" s="8" t="b">
        <v>0</v>
      </c>
      <c r="AS102" s="233"/>
    </row>
    <row r="103" spans="1:46" ht="11.45" customHeight="1">
      <c r="A103" s="178"/>
      <c r="B103" s="339" t="s">
        <v>2451</v>
      </c>
      <c r="C103" s="340"/>
      <c r="D103" s="340"/>
      <c r="E103" s="340"/>
      <c r="F103" s="340"/>
      <c r="G103" s="340"/>
      <c r="H103" s="340"/>
      <c r="I103" s="340"/>
      <c r="J103" s="182"/>
      <c r="K103" s="186"/>
      <c r="L103" s="186"/>
      <c r="M103" s="186"/>
      <c r="N103" s="186"/>
      <c r="O103" s="186"/>
      <c r="P103" s="186"/>
      <c r="Q103" s="3"/>
      <c r="R103" s="195"/>
      <c r="S103" s="194"/>
      <c r="T103" s="186"/>
      <c r="U103" s="186"/>
      <c r="V103" s="186"/>
      <c r="W103" s="186"/>
      <c r="X103" s="186"/>
      <c r="Y103" s="186"/>
      <c r="Z103" s="3"/>
      <c r="AA103" s="195"/>
      <c r="AB103" s="194"/>
      <c r="AC103" s="186"/>
      <c r="AD103" s="186"/>
      <c r="AE103" s="186"/>
      <c r="AF103" s="186"/>
      <c r="AG103" s="186"/>
      <c r="AH103" s="186"/>
      <c r="AI103" s="3"/>
      <c r="AJ103" s="177"/>
      <c r="AK103" s="4"/>
      <c r="AL103" s="179"/>
      <c r="AM103" s="239"/>
      <c r="AN103" s="8"/>
      <c r="AO103" s="8"/>
      <c r="AP103" s="8"/>
      <c r="AS103" s="233"/>
    </row>
    <row r="104" spans="1:46" ht="18.95" customHeight="1">
      <c r="A104" s="178"/>
      <c r="B104" s="341"/>
      <c r="C104" s="342"/>
      <c r="D104" s="342"/>
      <c r="E104" s="342"/>
      <c r="F104" s="342"/>
      <c r="G104" s="342"/>
      <c r="H104" s="342"/>
      <c r="I104" s="342"/>
      <c r="J104" s="180"/>
      <c r="K104" s="331"/>
      <c r="L104" s="331"/>
      <c r="M104" s="331"/>
      <c r="N104" s="331"/>
      <c r="O104" s="331"/>
      <c r="P104" s="331" t="s">
        <v>2109</v>
      </c>
      <c r="Q104" s="331"/>
      <c r="R104" s="197"/>
      <c r="S104" s="196"/>
      <c r="T104" s="331"/>
      <c r="U104" s="331"/>
      <c r="V104" s="331"/>
      <c r="W104" s="331"/>
      <c r="X104" s="331"/>
      <c r="Y104" s="331" t="s">
        <v>2109</v>
      </c>
      <c r="Z104" s="331"/>
      <c r="AA104" s="197"/>
      <c r="AB104" s="196"/>
      <c r="AC104" s="331"/>
      <c r="AD104" s="331"/>
      <c r="AE104" s="331"/>
      <c r="AF104" s="331"/>
      <c r="AG104" s="331"/>
      <c r="AH104" s="331" t="s">
        <v>2109</v>
      </c>
      <c r="AI104" s="331"/>
      <c r="AJ104" s="181"/>
      <c r="AK104" s="4"/>
      <c r="AL104" s="179"/>
      <c r="AM104" s="239"/>
      <c r="AN104" s="8"/>
      <c r="AO104" s="8"/>
      <c r="AP104" s="8"/>
      <c r="AS104" s="233"/>
      <c r="AT104" s="6" t="str">
        <f>IF(OR(AND(J$84="",COUNTA(K104)=1),AND(S$84="",COUNTA(T104)=1),
AND(AB$84="",COUNTA(AC104)=1)),"棟番号を入力してください。","")</f>
        <v/>
      </c>
    </row>
    <row r="105" spans="1:46" ht="12" customHeight="1">
      <c r="A105" s="178"/>
      <c r="B105" s="339" t="s">
        <v>2452</v>
      </c>
      <c r="C105" s="340"/>
      <c r="D105" s="340"/>
      <c r="E105" s="340"/>
      <c r="F105" s="340"/>
      <c r="G105" s="340"/>
      <c r="H105" s="340"/>
      <c r="I105" s="340"/>
      <c r="J105" s="182"/>
      <c r="K105" s="380"/>
      <c r="L105" s="380"/>
      <c r="M105" s="380"/>
      <c r="N105" s="380"/>
      <c r="O105" s="380"/>
      <c r="P105" s="380"/>
      <c r="Q105" s="3"/>
      <c r="R105" s="195"/>
      <c r="S105" s="194"/>
      <c r="T105" s="380"/>
      <c r="U105" s="380"/>
      <c r="V105" s="380"/>
      <c r="W105" s="380"/>
      <c r="X105" s="380"/>
      <c r="Y105" s="380"/>
      <c r="Z105" s="3"/>
      <c r="AA105" s="195"/>
      <c r="AB105" s="194"/>
      <c r="AC105" s="380"/>
      <c r="AD105" s="380"/>
      <c r="AE105" s="380"/>
      <c r="AF105" s="380"/>
      <c r="AG105" s="380"/>
      <c r="AH105" s="380"/>
      <c r="AI105" s="3"/>
      <c r="AJ105" s="177"/>
      <c r="AK105" s="4"/>
      <c r="AL105" s="179"/>
      <c r="AM105" s="4">
        <f>AT105</f>
        <v>0</v>
      </c>
      <c r="AS105" s="233"/>
    </row>
    <row r="106" spans="1:46" ht="18.95" customHeight="1">
      <c r="A106" s="178"/>
      <c r="B106" s="341"/>
      <c r="C106" s="342"/>
      <c r="D106" s="342"/>
      <c r="E106" s="342"/>
      <c r="F106" s="342"/>
      <c r="G106" s="342"/>
      <c r="H106" s="342"/>
      <c r="I106" s="342"/>
      <c r="J106" s="180"/>
      <c r="K106" s="7" t="s">
        <v>2110</v>
      </c>
      <c r="L106" s="7"/>
      <c r="M106" s="331"/>
      <c r="N106" s="331"/>
      <c r="O106" s="331"/>
      <c r="P106" s="331" t="s">
        <v>2109</v>
      </c>
      <c r="Q106" s="331"/>
      <c r="R106" s="197"/>
      <c r="S106" s="196"/>
      <c r="T106" s="7" t="s">
        <v>2110</v>
      </c>
      <c r="U106" s="7"/>
      <c r="V106" s="331"/>
      <c r="W106" s="331"/>
      <c r="X106" s="331"/>
      <c r="Y106" s="331" t="s">
        <v>2109</v>
      </c>
      <c r="Z106" s="331"/>
      <c r="AA106" s="197"/>
      <c r="AB106" s="196"/>
      <c r="AC106" s="7" t="s">
        <v>2110</v>
      </c>
      <c r="AD106" s="7"/>
      <c r="AE106" s="331"/>
      <c r="AF106" s="331"/>
      <c r="AG106" s="331"/>
      <c r="AH106" s="331" t="s">
        <v>2109</v>
      </c>
      <c r="AI106" s="331"/>
      <c r="AJ106" s="181"/>
      <c r="AK106" s="4"/>
      <c r="AL106" s="179"/>
      <c r="AM106" s="4"/>
      <c r="AS106" s="233"/>
      <c r="AT106" s="6" t="str">
        <f>IF(OR(AND(J$84="",COUNTA(M106)=1),AND(S$84="",COUNTA(V106)=1),
AND(AB$84="",COUNTA(AE106)=1)),"棟番号を入力してください。","")</f>
        <v/>
      </c>
    </row>
    <row r="107" spans="1:46" ht="3.95" customHeight="1">
      <c r="A107" s="178"/>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179"/>
      <c r="AM107" s="4"/>
      <c r="AS107" s="233"/>
    </row>
    <row r="108" spans="1:46" ht="3.95" customHeight="1">
      <c r="A108" s="178"/>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179"/>
      <c r="AM108" s="4"/>
      <c r="AS108" s="233"/>
    </row>
    <row r="109" spans="1:46" ht="23.1" customHeight="1">
      <c r="A109" s="338" t="s">
        <v>2453</v>
      </c>
      <c r="B109" s="332"/>
      <c r="C109" s="332"/>
      <c r="D109" s="332"/>
      <c r="E109" s="332"/>
      <c r="F109" s="332"/>
      <c r="G109" s="332"/>
      <c r="H109" s="332"/>
      <c r="I109" s="332"/>
      <c r="J109" s="332"/>
      <c r="K109" s="332"/>
      <c r="L109" s="332"/>
      <c r="M109" s="332"/>
      <c r="N109" s="332"/>
      <c r="O109" s="332"/>
      <c r="R109" s="333"/>
      <c r="S109" s="334"/>
      <c r="T109" s="334"/>
      <c r="U109" s="334"/>
      <c r="V109" s="334"/>
      <c r="W109" s="334"/>
      <c r="X109" s="334"/>
      <c r="Y109" s="334"/>
      <c r="Z109" s="334"/>
      <c r="AA109" s="245" t="s">
        <v>47</v>
      </c>
      <c r="AB109" s="201"/>
      <c r="AC109" s="200"/>
      <c r="AD109" s="200"/>
      <c r="AG109" s="4"/>
      <c r="AH109" s="4"/>
      <c r="AI109" s="4"/>
      <c r="AJ109" s="4"/>
      <c r="AK109" s="4"/>
      <c r="AL109" s="179"/>
      <c r="AM109" s="4"/>
      <c r="AS109" s="233"/>
      <c r="AT109" s="6" t="str">
        <f>IF(AND($AN$78=TRUE,R109=""),"未入力です。",IF(AND($AN$78=FALSE,R109&lt;&gt;""),"【４．工事種別】が新築以外の場合は回答は不要です。",""))</f>
        <v/>
      </c>
    </row>
    <row r="110" spans="1:46" ht="2.4500000000000002" customHeight="1">
      <c r="A110" s="180"/>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181"/>
      <c r="AM110" s="4"/>
      <c r="AS110" s="233"/>
    </row>
    <row r="111" spans="1:46" ht="3.9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S111" s="233"/>
    </row>
    <row r="112" spans="1:46" ht="15" customHeight="1">
      <c r="A112" s="332" t="s">
        <v>50</v>
      </c>
      <c r="B112" s="332"/>
      <c r="C112" s="332"/>
      <c r="D112" s="332"/>
      <c r="E112" s="332"/>
      <c r="F112" s="332"/>
      <c r="G112" s="332"/>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332"/>
      <c r="AE112" s="332"/>
      <c r="AF112" s="332"/>
      <c r="AG112" s="332"/>
      <c r="AH112" s="332"/>
      <c r="AI112" s="332"/>
      <c r="AJ112" s="332"/>
      <c r="AK112" s="240"/>
      <c r="AL112" s="240"/>
      <c r="AM112" s="4"/>
      <c r="AS112" s="233"/>
    </row>
    <row r="113" spans="1:46" ht="2.2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t="str">
        <f>IF(AND($AL$87=TRUE,R113=""),"未入力",IF(AND($AL$87=FALSE,R113&lt;&gt;""),"入力不要",""))</f>
        <v/>
      </c>
      <c r="AS113" s="233"/>
    </row>
    <row r="114" spans="1:46" ht="2.25" customHeight="1">
      <c r="A114" s="18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177"/>
      <c r="AM114" s="4"/>
      <c r="AS114" s="233"/>
    </row>
    <row r="115" spans="1:46" ht="14.45" customHeight="1">
      <c r="A115" s="178" t="s">
        <v>51</v>
      </c>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179"/>
      <c r="AM115" s="4"/>
      <c r="AS115" s="233"/>
    </row>
    <row r="116" spans="1:46" ht="18" customHeight="1">
      <c r="A116" s="178"/>
      <c r="B116" s="305" t="s">
        <v>2262</v>
      </c>
      <c r="C116" s="293"/>
      <c r="D116" s="293"/>
      <c r="E116" s="293"/>
      <c r="F116" s="293"/>
      <c r="G116" s="293"/>
      <c r="H116" s="293"/>
      <c r="I116" s="293"/>
      <c r="J116" s="288"/>
      <c r="K116" s="289"/>
      <c r="L116" s="289"/>
      <c r="M116" s="289"/>
      <c r="N116" s="289"/>
      <c r="O116" s="289"/>
      <c r="P116" s="294"/>
      <c r="Q116" s="174"/>
      <c r="R116" s="174"/>
      <c r="S116" s="174"/>
      <c r="T116" s="174"/>
      <c r="U116" s="174"/>
      <c r="V116" s="174"/>
      <c r="W116" s="174"/>
      <c r="X116" s="174"/>
      <c r="Y116" s="174"/>
      <c r="Z116" s="174"/>
      <c r="AA116" s="174"/>
      <c r="AB116" s="174"/>
      <c r="AC116" s="174"/>
      <c r="AD116" s="174"/>
      <c r="AE116" s="174"/>
      <c r="AF116" s="174"/>
      <c r="AG116" s="174"/>
      <c r="AH116" s="174"/>
      <c r="AI116" s="174"/>
      <c r="AJ116" s="4"/>
      <c r="AK116" s="4"/>
      <c r="AL116" s="179"/>
      <c r="AM116" s="11"/>
      <c r="AN116" s="266"/>
      <c r="AO116" s="266"/>
      <c r="AP116" s="266"/>
      <c r="AQ116" s="266"/>
      <c r="AR116" s="266"/>
      <c r="AS116" s="233"/>
    </row>
    <row r="117" spans="1:46" ht="30.95" customHeight="1">
      <c r="A117" s="178"/>
      <c r="B117" s="339" t="s">
        <v>2267</v>
      </c>
      <c r="C117" s="340"/>
      <c r="D117" s="340"/>
      <c r="E117" s="340"/>
      <c r="F117" s="340"/>
      <c r="G117" s="340"/>
      <c r="H117" s="340"/>
      <c r="I117" s="379"/>
      <c r="J117" s="182"/>
      <c r="K117" s="241" t="s">
        <v>52</v>
      </c>
      <c r="L117" s="241"/>
      <c r="M117" s="241"/>
      <c r="N117" s="241"/>
      <c r="O117" s="3"/>
      <c r="P117" s="239"/>
      <c r="Q117" s="267" t="s">
        <v>53</v>
      </c>
      <c r="R117" s="205"/>
      <c r="S117" s="205"/>
      <c r="T117" s="3"/>
      <c r="U117" s="205"/>
      <c r="V117" s="205"/>
      <c r="W117" s="3"/>
      <c r="X117" s="205"/>
      <c r="Y117" s="205"/>
      <c r="Z117" s="177"/>
      <c r="AB117" s="4"/>
      <c r="AC117" s="4"/>
      <c r="AD117" s="4"/>
      <c r="AE117" s="4"/>
      <c r="AF117" s="4"/>
      <c r="AG117" s="4"/>
      <c r="AH117" s="4"/>
      <c r="AI117" s="4"/>
      <c r="AJ117" s="4"/>
      <c r="AK117" s="4"/>
      <c r="AL117" s="179"/>
      <c r="AM117" s="234"/>
      <c r="AN117" s="266" t="b">
        <v>0</v>
      </c>
      <c r="AO117" s="266" t="b">
        <v>0</v>
      </c>
      <c r="AP117" s="266"/>
      <c r="AQ117" s="266"/>
      <c r="AR117" s="266"/>
      <c r="AS117" s="233">
        <f>COUNTIF(AN117:AO117, TRUE)</f>
        <v>0</v>
      </c>
      <c r="AT117" s="6" t="str">
        <f>IF(AND($J116&lt;&gt;"",COUNTIF(AN117:AP117,TRUE)=0),"未入力です。",
  IF(AND($J116&lt;&gt;"",COUNTIF(AN117:AP117,TRUE)&gt;1),"選択は1つまでです。",""))</f>
        <v/>
      </c>
    </row>
    <row r="118" spans="1:46" ht="17.100000000000001" customHeight="1">
      <c r="A118" s="178"/>
      <c r="B118" s="343" t="s">
        <v>2268</v>
      </c>
      <c r="C118" s="344"/>
      <c r="D118" s="344"/>
      <c r="E118" s="344"/>
      <c r="F118" s="344"/>
      <c r="G118" s="344"/>
      <c r="H118" s="344"/>
      <c r="I118" s="345"/>
      <c r="J118" s="182"/>
      <c r="K118" s="3" t="s">
        <v>54</v>
      </c>
      <c r="L118" s="3"/>
      <c r="M118" s="3"/>
      <c r="N118" s="3"/>
      <c r="O118" s="3"/>
      <c r="P118" s="3"/>
      <c r="Q118" s="3"/>
      <c r="R118" s="3"/>
      <c r="S118" s="284" t="s">
        <v>55</v>
      </c>
      <c r="T118" s="284"/>
      <c r="U118" s="284"/>
      <c r="V118" s="284"/>
      <c r="W118" s="284"/>
      <c r="X118" s="3"/>
      <c r="Y118" s="3"/>
      <c r="Z118" s="284" t="s">
        <v>56</v>
      </c>
      <c r="AA118" s="284"/>
      <c r="AB118" s="284"/>
      <c r="AC118" s="284"/>
      <c r="AD118" s="284"/>
      <c r="AE118" s="284"/>
      <c r="AF118" s="284"/>
      <c r="AG118" s="284"/>
      <c r="AH118" s="284"/>
      <c r="AI118" s="285"/>
      <c r="AJ118" s="4"/>
      <c r="AK118" s="4"/>
      <c r="AL118" s="179"/>
      <c r="AM118" s="11" t="str">
        <f>IF(AND($I120&lt;&gt;"",COUNTIF(AN118:AP119,TRUE)=0),"未入力",
  IF(AND($I120&lt;&gt;"",COUNTIF(AN118:AP119,TRUE)&gt;1),"複数選択",""))</f>
        <v/>
      </c>
      <c r="AN118" s="268" t="b">
        <v>0</v>
      </c>
      <c r="AO118" s="268" t="b">
        <v>0</v>
      </c>
      <c r="AP118" s="268" t="b">
        <v>0</v>
      </c>
      <c r="AQ118" s="268"/>
      <c r="AR118" s="268"/>
      <c r="AS118" s="233">
        <f>COUNTIF(AN118:AP118, TRUE)</f>
        <v>0</v>
      </c>
      <c r="AT118" s="6" t="str">
        <f>IF(AND($J$116&lt;&gt;"",AN117=TRUE,COUNTIF(AN118:AP119,TRUE)=0),"ロで新設を選んだ場合は回答が必要です。",
  IF(AND($J$116&lt;&gt;"",AN117&lt;&gt;TRUE,COUNTIF(AN118:AP119,TRUE)&gt;0),"ロで新設を選んだ場合に回答してください。",""))</f>
        <v/>
      </c>
    </row>
    <row r="119" spans="1:46" ht="17.100000000000001" customHeight="1">
      <c r="A119" s="178"/>
      <c r="B119" s="346"/>
      <c r="C119" s="347"/>
      <c r="D119" s="347"/>
      <c r="E119" s="347"/>
      <c r="F119" s="347"/>
      <c r="G119" s="347"/>
      <c r="H119" s="347"/>
      <c r="I119" s="348"/>
      <c r="J119" s="180"/>
      <c r="K119" s="311" t="s">
        <v>57</v>
      </c>
      <c r="L119" s="311"/>
      <c r="M119" s="311"/>
      <c r="N119" s="311"/>
      <c r="O119" s="311"/>
      <c r="P119" s="311"/>
      <c r="Q119" s="311"/>
      <c r="R119" s="311"/>
      <c r="S119" s="7"/>
      <c r="T119" s="7"/>
      <c r="U119" s="311" t="s">
        <v>58</v>
      </c>
      <c r="V119" s="311"/>
      <c r="W119" s="311"/>
      <c r="X119" s="311"/>
      <c r="Y119" s="7"/>
      <c r="Z119" s="7"/>
      <c r="AA119" s="7"/>
      <c r="AB119" s="7"/>
      <c r="AC119" s="7"/>
      <c r="AD119" s="7"/>
      <c r="AE119" s="7"/>
      <c r="AF119" s="7"/>
      <c r="AG119" s="7"/>
      <c r="AH119" s="7"/>
      <c r="AI119" s="181"/>
      <c r="AJ119" s="4"/>
      <c r="AK119" s="4"/>
      <c r="AL119" s="179"/>
      <c r="AM119" s="11"/>
      <c r="AN119" s="268" t="b">
        <v>0</v>
      </c>
      <c r="AO119" s="268" t="b">
        <v>0</v>
      </c>
      <c r="AP119" s="268"/>
      <c r="AQ119" s="268"/>
      <c r="AR119" s="268"/>
      <c r="AS119" s="233">
        <f>COUNTIF(AN119:AO119, TRUE)</f>
        <v>0</v>
      </c>
      <c r="AT119" s="6" t="str">
        <f>IF(AND($J$116&lt;&gt;"",COUNTIF(AN118:AP119,TRUE)&gt;1),"選択は1つまでです。","")</f>
        <v/>
      </c>
    </row>
    <row r="120" spans="1:46" ht="17.100000000000001" customHeight="1">
      <c r="A120" s="178"/>
      <c r="B120" s="318" t="s">
        <v>2269</v>
      </c>
      <c r="C120" s="319"/>
      <c r="D120" s="319"/>
      <c r="E120" s="319"/>
      <c r="F120" s="319"/>
      <c r="G120" s="319"/>
      <c r="H120" s="319"/>
      <c r="I120" s="320"/>
      <c r="J120" s="183"/>
      <c r="K120" s="293" t="s">
        <v>59</v>
      </c>
      <c r="L120" s="293"/>
      <c r="M120" s="293"/>
      <c r="N120" s="293"/>
      <c r="O120" s="293"/>
      <c r="P120" s="269"/>
      <c r="Q120" s="184"/>
      <c r="R120" s="319" t="s">
        <v>60</v>
      </c>
      <c r="S120" s="319"/>
      <c r="T120" s="319"/>
      <c r="U120" s="319"/>
      <c r="V120" s="319"/>
      <c r="W120" s="319"/>
      <c r="X120" s="184"/>
      <c r="Y120" s="293" t="s">
        <v>61</v>
      </c>
      <c r="Z120" s="293"/>
      <c r="AA120" s="293"/>
      <c r="AB120" s="293"/>
      <c r="AC120" s="293"/>
      <c r="AD120" s="306"/>
      <c r="AE120" s="4"/>
      <c r="AF120" s="4"/>
      <c r="AG120" s="4"/>
      <c r="AH120" s="4"/>
      <c r="AJ120" s="4"/>
      <c r="AK120" s="4"/>
      <c r="AL120" s="179"/>
      <c r="AM120" s="11" t="str">
        <f>IF(AND($I120&lt;&gt;"",COUNTIF(AN120:AP121,TRUE)=0),"未入力",
  IF(AND($I120&lt;&gt;"",COUNTIF(AN120:AP121,TRUE)&gt;1),"複数選択",""))</f>
        <v/>
      </c>
      <c r="AN120" s="268" t="b">
        <v>0</v>
      </c>
      <c r="AO120" s="268" t="b">
        <v>0</v>
      </c>
      <c r="AP120" s="268" t="b">
        <v>0</v>
      </c>
      <c r="AQ120" s="268"/>
      <c r="AR120" s="268"/>
      <c r="AS120" s="233">
        <f>COUNTIF(AN120:AP120, TRUE)</f>
        <v>0</v>
      </c>
      <c r="AT120" s="6" t="str">
        <f>IF(AND($J$116&lt;&gt;"",COUNTIF(AN120:AP120,TRUE)=0),"未入力です。",
  IF(AND($J$116&lt;&gt;"",COUNTIF(AN120:AP120,TRUE)&gt;1),"選択は1つまでです。",""))</f>
        <v/>
      </c>
    </row>
    <row r="121" spans="1:46" ht="17.100000000000001" customHeight="1">
      <c r="A121" s="178"/>
      <c r="B121" s="305" t="s">
        <v>2270</v>
      </c>
      <c r="C121" s="293"/>
      <c r="D121" s="293"/>
      <c r="E121" s="293"/>
      <c r="F121" s="293"/>
      <c r="G121" s="293"/>
      <c r="H121" s="293"/>
      <c r="I121" s="306"/>
      <c r="J121" s="183"/>
      <c r="K121" s="293" t="s">
        <v>62</v>
      </c>
      <c r="L121" s="293"/>
      <c r="M121" s="293"/>
      <c r="N121" s="293"/>
      <c r="O121" s="293"/>
      <c r="P121" s="269"/>
      <c r="Q121" s="184"/>
      <c r="R121" s="293" t="s">
        <v>63</v>
      </c>
      <c r="S121" s="293"/>
      <c r="T121" s="293"/>
      <c r="U121" s="293"/>
      <c r="V121" s="293"/>
      <c r="W121" s="293"/>
      <c r="X121" s="184"/>
      <c r="Y121" s="319" t="s">
        <v>64</v>
      </c>
      <c r="Z121" s="319"/>
      <c r="AA121" s="319"/>
      <c r="AB121" s="319"/>
      <c r="AC121" s="319"/>
      <c r="AD121" s="320"/>
      <c r="AE121" s="4"/>
      <c r="AF121" s="4"/>
      <c r="AG121" s="4"/>
      <c r="AH121" s="4"/>
      <c r="AJ121" s="4"/>
      <c r="AK121" s="4"/>
      <c r="AL121" s="179"/>
      <c r="AM121" s="11"/>
      <c r="AN121" s="268" t="b">
        <v>0</v>
      </c>
      <c r="AO121" s="268" t="b">
        <v>0</v>
      </c>
      <c r="AP121" s="268" t="b">
        <v>0</v>
      </c>
      <c r="AQ121" s="268"/>
      <c r="AR121" s="268"/>
      <c r="AS121" s="233">
        <f>COUNTIF(AN121:AP121, TRUE)</f>
        <v>0</v>
      </c>
      <c r="AT121" s="6" t="str">
        <f>IF(AND(AND(J81&gt;=30,J81&lt;&gt;"01",J81&lt;&gt;"02"),AP121=FALSE,J116&lt;&gt;""),"【５．主要用途】が産業専用建築物の場合、住宅の種類は（３）のみです",
IF(AND($J$116&lt;&gt;"",COUNTIF(AN121:AP121,TRUE)=0),"未入力です。",
  IF(AND($J$116&lt;&gt;"",COUNTIF(AN121:AP121,TRUE)&gt;1),"選択は1つまでです。","")))</f>
        <v/>
      </c>
    </row>
    <row r="122" spans="1:46" ht="17.100000000000001" customHeight="1">
      <c r="A122" s="178"/>
      <c r="B122" s="305" t="s">
        <v>2271</v>
      </c>
      <c r="C122" s="293"/>
      <c r="D122" s="293"/>
      <c r="E122" s="293"/>
      <c r="F122" s="293"/>
      <c r="G122" s="293"/>
      <c r="H122" s="293"/>
      <c r="I122" s="306"/>
      <c r="J122" s="182"/>
      <c r="K122" s="319" t="s">
        <v>65</v>
      </c>
      <c r="L122" s="319"/>
      <c r="M122" s="319"/>
      <c r="N122" s="319"/>
      <c r="O122" s="319"/>
      <c r="P122" s="319"/>
      <c r="Q122" s="3"/>
      <c r="R122" s="284" t="s">
        <v>66</v>
      </c>
      <c r="S122" s="284"/>
      <c r="T122" s="284"/>
      <c r="U122" s="284"/>
      <c r="V122" s="284"/>
      <c r="W122" s="284"/>
      <c r="X122" s="3"/>
      <c r="Y122" s="284" t="s">
        <v>67</v>
      </c>
      <c r="Z122" s="284"/>
      <c r="AA122" s="284"/>
      <c r="AB122" s="284"/>
      <c r="AC122" s="284"/>
      <c r="AD122" s="177"/>
      <c r="AE122" s="332"/>
      <c r="AF122" s="332"/>
      <c r="AG122" s="332"/>
      <c r="AH122" s="332"/>
      <c r="AI122" s="332"/>
      <c r="AJ122" s="4"/>
      <c r="AK122" s="4"/>
      <c r="AL122" s="179"/>
      <c r="AM122" s="11" t="str">
        <f>IF(AND($I120&lt;&gt;"",COUNTIF(AN122:AP122,TRUE)=0),"未入力",
  IF(AND($I120&lt;&gt;"",COUNTIF(AN122:AP122,TRUE)&gt;1),"複数選択",""))</f>
        <v/>
      </c>
      <c r="AN122" s="268" t="b">
        <v>0</v>
      </c>
      <c r="AO122" s="268" t="b">
        <v>0</v>
      </c>
      <c r="AP122" s="268" t="b">
        <v>0</v>
      </c>
      <c r="AQ122" s="268"/>
      <c r="AR122" s="268"/>
      <c r="AS122" s="233">
        <f>COUNTIF(AN122:AP122, TRUE)</f>
        <v>0</v>
      </c>
      <c r="AT122" s="6" t="str">
        <f>IF(AND($J$116&lt;&gt;"",COUNTIF(AN122:AP122,TRUE)=0),"未入力です。",
  IF(AND($J$116&lt;&gt;"",COUNTIF(AN122:AP122,TRUE)&gt;1),"選択は1つまでです。",""))</f>
        <v/>
      </c>
    </row>
    <row r="123" spans="1:46" ht="17.100000000000001" customHeight="1">
      <c r="A123" s="178"/>
      <c r="B123" s="305" t="s">
        <v>2272</v>
      </c>
      <c r="C123" s="293"/>
      <c r="D123" s="293"/>
      <c r="E123" s="293"/>
      <c r="F123" s="293"/>
      <c r="G123" s="293"/>
      <c r="H123" s="293"/>
      <c r="I123" s="306"/>
      <c r="J123" s="183"/>
      <c r="K123" s="293" t="s">
        <v>68</v>
      </c>
      <c r="L123" s="293"/>
      <c r="M123" s="293"/>
      <c r="N123" s="293"/>
      <c r="O123" s="293"/>
      <c r="P123" s="387"/>
      <c r="Q123" s="192"/>
      <c r="R123" s="293" t="s">
        <v>69</v>
      </c>
      <c r="S123" s="293"/>
      <c r="T123" s="293"/>
      <c r="U123" s="293"/>
      <c r="V123" s="293"/>
      <c r="W123" s="184"/>
      <c r="X123" s="192"/>
      <c r="Y123" s="293" t="s">
        <v>70</v>
      </c>
      <c r="Z123" s="293"/>
      <c r="AA123" s="293"/>
      <c r="AB123" s="293"/>
      <c r="AC123" s="293"/>
      <c r="AD123" s="184"/>
      <c r="AE123" s="194"/>
      <c r="AF123" s="284" t="s">
        <v>71</v>
      </c>
      <c r="AG123" s="284"/>
      <c r="AH123" s="284"/>
      <c r="AI123" s="284"/>
      <c r="AJ123" s="284"/>
      <c r="AK123" s="241"/>
      <c r="AL123" s="211"/>
      <c r="AM123" s="11"/>
      <c r="AN123" s="268" t="b">
        <v>0</v>
      </c>
      <c r="AO123" s="268" t="b">
        <v>0</v>
      </c>
      <c r="AP123" s="268" t="b">
        <v>0</v>
      </c>
      <c r="AQ123" s="268" t="b">
        <v>0</v>
      </c>
      <c r="AR123" s="268"/>
      <c r="AS123" s="233">
        <f>COUNTIF(AN123:AQ123, TRUE)</f>
        <v>0</v>
      </c>
      <c r="AT123" s="6" t="str">
        <f>IF(AND($J116&lt;&gt;"",COUNTIF(AN123:AQ123,TRUE)=0),"未入力です。","")</f>
        <v/>
      </c>
    </row>
    <row r="124" spans="1:46" ht="20.100000000000001" customHeight="1">
      <c r="A124" s="178"/>
      <c r="B124" s="305" t="s">
        <v>2273</v>
      </c>
      <c r="C124" s="293"/>
      <c r="D124" s="293"/>
      <c r="E124" s="293"/>
      <c r="F124" s="293"/>
      <c r="G124" s="293"/>
      <c r="H124" s="293"/>
      <c r="I124" s="306"/>
      <c r="J124" s="335"/>
      <c r="K124" s="292"/>
      <c r="L124" s="292"/>
      <c r="M124" s="292"/>
      <c r="N124" s="292"/>
      <c r="O124" s="184" t="s">
        <v>72</v>
      </c>
      <c r="P124" s="184"/>
      <c r="Q124" s="291"/>
      <c r="R124" s="292"/>
      <c r="S124" s="292"/>
      <c r="T124" s="292"/>
      <c r="U124" s="292"/>
      <c r="V124" s="184" t="s">
        <v>72</v>
      </c>
      <c r="W124" s="184"/>
      <c r="X124" s="291"/>
      <c r="Y124" s="292"/>
      <c r="Z124" s="292"/>
      <c r="AA124" s="292"/>
      <c r="AB124" s="292"/>
      <c r="AC124" s="184" t="s">
        <v>72</v>
      </c>
      <c r="AD124" s="184"/>
      <c r="AE124" s="291"/>
      <c r="AF124" s="292"/>
      <c r="AG124" s="292"/>
      <c r="AH124" s="292"/>
      <c r="AI124" s="292"/>
      <c r="AJ124" s="3" t="s">
        <v>72</v>
      </c>
      <c r="AK124" s="3"/>
      <c r="AL124" s="211"/>
      <c r="AM124" s="11" t="str">
        <f>IF(AND($I120&lt;&gt;"",COUNTIF(AN124:AP124,TRUE)=0),"未入力",
  IF(AND($I120&lt;&gt;"",COUNTIF(AN124:AP124,TRUE)&gt;1),"複数選択",""))</f>
        <v/>
      </c>
      <c r="AN124" s="268"/>
      <c r="AO124" s="268"/>
      <c r="AP124" s="268"/>
      <c r="AQ124" s="268"/>
      <c r="AR124" s="268"/>
      <c r="AS124" s="270"/>
      <c r="AT124" s="6" t="str">
        <f>IF(AND($J116&lt;&gt;"",OR($J$81="01",$J$81="02",$J$81&lt;=24)),
  IF(AND($J116&lt;&gt;"",COUNTA(J124,Q124,X124,AE124)=0),"未入力です。",""),"")</f>
        <v/>
      </c>
    </row>
    <row r="125" spans="1:46" ht="27" customHeight="1">
      <c r="A125" s="178"/>
      <c r="B125" s="322" t="s">
        <v>2274</v>
      </c>
      <c r="C125" s="322"/>
      <c r="D125" s="322"/>
      <c r="E125" s="322"/>
      <c r="F125" s="322"/>
      <c r="G125" s="322"/>
      <c r="H125" s="322"/>
      <c r="I125" s="322"/>
      <c r="J125" s="295"/>
      <c r="K125" s="287"/>
      <c r="L125" s="287"/>
      <c r="M125" s="287"/>
      <c r="N125" s="287"/>
      <c r="O125" s="184" t="s">
        <v>47</v>
      </c>
      <c r="P125" s="184"/>
      <c r="Q125" s="286"/>
      <c r="R125" s="287"/>
      <c r="S125" s="287"/>
      <c r="T125" s="287"/>
      <c r="U125" s="287"/>
      <c r="V125" s="184" t="s">
        <v>47</v>
      </c>
      <c r="W125" s="184"/>
      <c r="X125" s="286"/>
      <c r="Y125" s="287"/>
      <c r="Z125" s="287"/>
      <c r="AA125" s="287"/>
      <c r="AB125" s="287"/>
      <c r="AC125" s="184" t="s">
        <v>47</v>
      </c>
      <c r="AD125" s="184"/>
      <c r="AE125" s="286"/>
      <c r="AF125" s="287"/>
      <c r="AG125" s="287"/>
      <c r="AH125" s="287"/>
      <c r="AI125" s="287"/>
      <c r="AJ125" s="184" t="s">
        <v>47</v>
      </c>
      <c r="AK125" s="184"/>
      <c r="AL125" s="211"/>
      <c r="AM125" s="11" t="str">
        <f>IF(AND($I120&lt;&gt;"",COUNTIF(AN125:AQ125,TRUE)=0),"未入力","")</f>
        <v/>
      </c>
      <c r="AN125" s="268"/>
      <c r="AO125" s="268"/>
      <c r="AP125" s="268"/>
      <c r="AQ125" s="268"/>
      <c r="AR125" s="268"/>
      <c r="AS125" s="233">
        <f>COUNTIF(AN122:AP122, TRUE)</f>
        <v>0</v>
      </c>
      <c r="AT125" s="6" t="str">
        <f>IF(AND($J116&lt;&gt;"",COUNTA(J125,Q125,X125,AE125)=0),"未入力です。","")</f>
        <v/>
      </c>
    </row>
    <row r="126" spans="1:46" ht="3.95" customHeight="1">
      <c r="A126" s="178"/>
      <c r="B126" s="239"/>
      <c r="C126" s="239"/>
      <c r="D126" s="239"/>
      <c r="E126" s="239"/>
      <c r="F126" s="239"/>
      <c r="G126" s="239"/>
      <c r="H126" s="239"/>
      <c r="I126" s="239"/>
      <c r="AJ126" s="4"/>
      <c r="AK126" s="4"/>
      <c r="AL126" s="179"/>
      <c r="AM126" s="4" t="str">
        <f>IF(AND($I120="",COUNTA(M129,S129,Z129,AG129)&gt;0),"回答不要",
  IF(AND($I120&lt;&gt;"",OR($R$90&lt;&gt;"",$R$91&lt;&gt;""),COUNTIF(AN118:AP118,TRUE)&gt;0),
  IF(AND($I120&lt;&gt;"",COUNTA(M129,S129,Z129,AG129)=0),"未入力",""),""))</f>
        <v/>
      </c>
      <c r="AS126" s="233"/>
    </row>
    <row r="127" spans="1:46" ht="3.95" customHeight="1">
      <c r="A127" s="178"/>
      <c r="B127" s="239"/>
      <c r="C127" s="239"/>
      <c r="D127" s="239"/>
      <c r="E127" s="239"/>
      <c r="F127" s="239"/>
      <c r="G127" s="239"/>
      <c r="H127" s="239"/>
      <c r="I127" s="239"/>
      <c r="AJ127" s="4"/>
      <c r="AK127" s="4"/>
      <c r="AL127" s="179"/>
      <c r="AM127" s="4" t="str">
        <f>IF(AND($I120&lt;&gt;"",COUNTA(M130,S130,Z130,AG130)=0),"未入力","")</f>
        <v/>
      </c>
      <c r="AS127" s="233"/>
    </row>
    <row r="128" spans="1:46" ht="18" customHeight="1">
      <c r="A128" s="178"/>
      <c r="B128" s="305" t="s">
        <v>2262</v>
      </c>
      <c r="C128" s="293"/>
      <c r="D128" s="293"/>
      <c r="E128" s="293"/>
      <c r="F128" s="293"/>
      <c r="G128" s="293"/>
      <c r="H128" s="293"/>
      <c r="I128" s="293"/>
      <c r="J128" s="288"/>
      <c r="K128" s="289"/>
      <c r="L128" s="289"/>
      <c r="M128" s="289"/>
      <c r="N128" s="289"/>
      <c r="O128" s="289"/>
      <c r="P128" s="294"/>
      <c r="Q128" s="174"/>
      <c r="R128" s="174"/>
      <c r="S128" s="174"/>
      <c r="T128" s="174"/>
      <c r="U128" s="174"/>
      <c r="V128" s="174"/>
      <c r="W128" s="174"/>
      <c r="X128" s="174"/>
      <c r="Y128" s="174"/>
      <c r="Z128" s="174"/>
      <c r="AA128" s="174"/>
      <c r="AB128" s="174"/>
      <c r="AC128" s="174"/>
      <c r="AD128" s="174"/>
      <c r="AE128" s="174"/>
      <c r="AF128" s="174"/>
      <c r="AG128" s="174"/>
      <c r="AH128" s="174"/>
      <c r="AI128" s="174"/>
      <c r="AJ128" s="4"/>
      <c r="AK128" s="4"/>
      <c r="AL128" s="179"/>
      <c r="AM128" s="4"/>
      <c r="AS128" s="233"/>
    </row>
    <row r="129" spans="1:46" ht="30.95" customHeight="1">
      <c r="A129" s="178"/>
      <c r="B129" s="339" t="s">
        <v>2267</v>
      </c>
      <c r="C129" s="340"/>
      <c r="D129" s="340"/>
      <c r="E129" s="340"/>
      <c r="F129" s="340"/>
      <c r="G129" s="340"/>
      <c r="H129" s="340"/>
      <c r="I129" s="379"/>
      <c r="J129" s="182"/>
      <c r="K129" s="241" t="s">
        <v>52</v>
      </c>
      <c r="L129" s="241"/>
      <c r="M129" s="241"/>
      <c r="N129" s="241"/>
      <c r="O129" s="3"/>
      <c r="P129" s="239"/>
      <c r="Q129" s="267" t="s">
        <v>53</v>
      </c>
      <c r="R129" s="205"/>
      <c r="S129" s="205"/>
      <c r="T129" s="3"/>
      <c r="U129" s="205"/>
      <c r="V129" s="205"/>
      <c r="W129" s="3"/>
      <c r="X129" s="205"/>
      <c r="Y129" s="205"/>
      <c r="Z129" s="177"/>
      <c r="AA129" s="178"/>
      <c r="AB129" s="4"/>
      <c r="AC129" s="4"/>
      <c r="AD129" s="4"/>
      <c r="AE129" s="4"/>
      <c r="AF129" s="4"/>
      <c r="AG129" s="4"/>
      <c r="AH129" s="4"/>
      <c r="AI129" s="4"/>
      <c r="AJ129" s="4"/>
      <c r="AK129" s="4"/>
      <c r="AL129" s="179"/>
      <c r="AM129" s="4"/>
      <c r="AN129" s="6" t="b">
        <v>0</v>
      </c>
      <c r="AO129" s="6" t="b">
        <v>0</v>
      </c>
      <c r="AS129" s="233"/>
    </row>
    <row r="130" spans="1:46" ht="17.100000000000001" customHeight="1">
      <c r="A130" s="178"/>
      <c r="B130" s="343" t="s">
        <v>2268</v>
      </c>
      <c r="C130" s="344"/>
      <c r="D130" s="344"/>
      <c r="E130" s="344"/>
      <c r="F130" s="344"/>
      <c r="G130" s="344"/>
      <c r="H130" s="344"/>
      <c r="I130" s="345"/>
      <c r="J130" s="182"/>
      <c r="K130" s="3" t="s">
        <v>54</v>
      </c>
      <c r="L130" s="3"/>
      <c r="M130" s="3"/>
      <c r="N130" s="3"/>
      <c r="O130" s="3"/>
      <c r="P130" s="3"/>
      <c r="Q130" s="3"/>
      <c r="R130" s="3"/>
      <c r="S130" s="355" t="s">
        <v>2435</v>
      </c>
      <c r="T130" s="355"/>
      <c r="U130" s="355"/>
      <c r="V130" s="355"/>
      <c r="W130" s="355"/>
      <c r="X130" s="3"/>
      <c r="Y130" s="3"/>
      <c r="Z130" s="284" t="s">
        <v>56</v>
      </c>
      <c r="AA130" s="284"/>
      <c r="AB130" s="284"/>
      <c r="AC130" s="284"/>
      <c r="AD130" s="284"/>
      <c r="AE130" s="284"/>
      <c r="AF130" s="284"/>
      <c r="AG130" s="284"/>
      <c r="AH130" s="284"/>
      <c r="AI130" s="285"/>
      <c r="AJ130" s="4"/>
      <c r="AK130" s="4"/>
      <c r="AL130" s="179"/>
      <c r="AN130" s="6" t="b">
        <v>0</v>
      </c>
      <c r="AO130" s="6" t="b">
        <v>0</v>
      </c>
      <c r="AP130" s="6" t="b">
        <v>0</v>
      </c>
      <c r="AS130" s="233"/>
    </row>
    <row r="131" spans="1:46" ht="17.100000000000001" customHeight="1">
      <c r="A131" s="178"/>
      <c r="B131" s="346"/>
      <c r="C131" s="347"/>
      <c r="D131" s="347"/>
      <c r="E131" s="347"/>
      <c r="F131" s="347"/>
      <c r="G131" s="347"/>
      <c r="H131" s="347"/>
      <c r="I131" s="348"/>
      <c r="J131" s="180"/>
      <c r="K131" s="311" t="s">
        <v>57</v>
      </c>
      <c r="L131" s="311"/>
      <c r="M131" s="311"/>
      <c r="N131" s="311"/>
      <c r="O131" s="311"/>
      <c r="P131" s="311"/>
      <c r="Q131" s="311"/>
      <c r="R131" s="311"/>
      <c r="S131" s="7"/>
      <c r="T131" s="7"/>
      <c r="U131" s="311" t="s">
        <v>58</v>
      </c>
      <c r="V131" s="311"/>
      <c r="W131" s="311"/>
      <c r="X131" s="311"/>
      <c r="Y131" s="7"/>
      <c r="Z131" s="7"/>
      <c r="AA131" s="7"/>
      <c r="AB131" s="7"/>
      <c r="AC131" s="7"/>
      <c r="AD131" s="7"/>
      <c r="AE131" s="7"/>
      <c r="AF131" s="7"/>
      <c r="AG131" s="7"/>
      <c r="AH131" s="7"/>
      <c r="AI131" s="181"/>
      <c r="AJ131" s="4"/>
      <c r="AK131" s="4"/>
      <c r="AL131" s="179"/>
      <c r="AN131" s="6" t="b">
        <v>0</v>
      </c>
      <c r="AO131" s="6" t="b">
        <v>0</v>
      </c>
      <c r="AS131" s="233"/>
    </row>
    <row r="132" spans="1:46" ht="17.100000000000001" customHeight="1">
      <c r="A132" s="178"/>
      <c r="B132" s="318" t="s">
        <v>2269</v>
      </c>
      <c r="C132" s="319"/>
      <c r="D132" s="319"/>
      <c r="E132" s="319"/>
      <c r="F132" s="319"/>
      <c r="G132" s="319"/>
      <c r="H132" s="319"/>
      <c r="I132" s="320"/>
      <c r="J132" s="183"/>
      <c r="K132" s="293" t="s">
        <v>59</v>
      </c>
      <c r="L132" s="293"/>
      <c r="M132" s="293"/>
      <c r="N132" s="293"/>
      <c r="O132" s="293"/>
      <c r="P132" s="269"/>
      <c r="Q132" s="184"/>
      <c r="R132" s="319" t="s">
        <v>60</v>
      </c>
      <c r="S132" s="319"/>
      <c r="T132" s="319"/>
      <c r="U132" s="319"/>
      <c r="V132" s="319"/>
      <c r="W132" s="319"/>
      <c r="X132" s="184"/>
      <c r="Y132" s="293" t="s">
        <v>61</v>
      </c>
      <c r="Z132" s="293"/>
      <c r="AA132" s="293"/>
      <c r="AB132" s="293"/>
      <c r="AC132" s="293"/>
      <c r="AD132" s="306"/>
      <c r="AE132" s="4"/>
      <c r="AF132" s="4"/>
      <c r="AG132" s="4"/>
      <c r="AH132" s="4"/>
      <c r="AJ132" s="4"/>
      <c r="AK132" s="4"/>
      <c r="AL132" s="179"/>
      <c r="AN132" s="6" t="b">
        <v>0</v>
      </c>
      <c r="AO132" s="6" t="b">
        <v>0</v>
      </c>
      <c r="AP132" s="6" t="b">
        <v>0</v>
      </c>
      <c r="AS132" s="233"/>
    </row>
    <row r="133" spans="1:46" ht="17.100000000000001" customHeight="1">
      <c r="A133" s="178"/>
      <c r="B133" s="305" t="s">
        <v>2270</v>
      </c>
      <c r="C133" s="293"/>
      <c r="D133" s="293"/>
      <c r="E133" s="293"/>
      <c r="F133" s="293"/>
      <c r="G133" s="293"/>
      <c r="H133" s="293"/>
      <c r="I133" s="306"/>
      <c r="J133" s="183"/>
      <c r="K133" s="293" t="s">
        <v>62</v>
      </c>
      <c r="L133" s="293"/>
      <c r="M133" s="293"/>
      <c r="N133" s="293"/>
      <c r="O133" s="293"/>
      <c r="P133" s="269"/>
      <c r="Q133" s="184"/>
      <c r="R133" s="293" t="s">
        <v>63</v>
      </c>
      <c r="S133" s="293"/>
      <c r="T133" s="293"/>
      <c r="U133" s="293"/>
      <c r="V133" s="293"/>
      <c r="W133" s="293"/>
      <c r="X133" s="184"/>
      <c r="Y133" s="319" t="s">
        <v>64</v>
      </c>
      <c r="Z133" s="319"/>
      <c r="AA133" s="319"/>
      <c r="AB133" s="319"/>
      <c r="AC133" s="319"/>
      <c r="AD133" s="320"/>
      <c r="AE133" s="4"/>
      <c r="AF133" s="4"/>
      <c r="AG133" s="4"/>
      <c r="AH133" s="4"/>
      <c r="AJ133" s="4"/>
      <c r="AK133" s="4"/>
      <c r="AL133" s="179"/>
      <c r="AM133" s="4"/>
      <c r="AN133" s="6" t="b">
        <v>0</v>
      </c>
      <c r="AO133" s="6" t="b">
        <v>0</v>
      </c>
      <c r="AP133" s="6" t="b">
        <v>0</v>
      </c>
      <c r="AS133" s="233"/>
    </row>
    <row r="134" spans="1:46" ht="17.100000000000001" customHeight="1">
      <c r="A134" s="178"/>
      <c r="B134" s="305" t="s">
        <v>2271</v>
      </c>
      <c r="C134" s="293"/>
      <c r="D134" s="293"/>
      <c r="E134" s="293"/>
      <c r="F134" s="293"/>
      <c r="G134" s="293"/>
      <c r="H134" s="293"/>
      <c r="I134" s="306"/>
      <c r="J134" s="182"/>
      <c r="K134" s="319" t="s">
        <v>65</v>
      </c>
      <c r="L134" s="319"/>
      <c r="M134" s="319"/>
      <c r="N134" s="319"/>
      <c r="O134" s="319"/>
      <c r="P134" s="319"/>
      <c r="Q134" s="3"/>
      <c r="R134" s="284" t="s">
        <v>66</v>
      </c>
      <c r="S134" s="284"/>
      <c r="T134" s="284"/>
      <c r="U134" s="284"/>
      <c r="V134" s="284"/>
      <c r="W134" s="284"/>
      <c r="X134" s="3"/>
      <c r="Y134" s="284" t="s">
        <v>67</v>
      </c>
      <c r="Z134" s="284"/>
      <c r="AA134" s="284"/>
      <c r="AB134" s="284"/>
      <c r="AC134" s="284"/>
      <c r="AD134" s="177"/>
      <c r="AE134" s="332"/>
      <c r="AF134" s="332"/>
      <c r="AG134" s="332"/>
      <c r="AH134" s="332"/>
      <c r="AI134" s="332"/>
      <c r="AJ134" s="4"/>
      <c r="AK134" s="4"/>
      <c r="AL134" s="179"/>
      <c r="AM134" s="4"/>
      <c r="AN134" s="6" t="b">
        <v>0</v>
      </c>
      <c r="AO134" s="6" t="b">
        <v>0</v>
      </c>
      <c r="AP134" s="6" t="b">
        <v>0</v>
      </c>
      <c r="AS134" s="233"/>
      <c r="AT134" s="235"/>
    </row>
    <row r="135" spans="1:46" ht="17.100000000000001" customHeight="1">
      <c r="A135" s="178"/>
      <c r="B135" s="305" t="s">
        <v>2272</v>
      </c>
      <c r="C135" s="293"/>
      <c r="D135" s="293"/>
      <c r="E135" s="293"/>
      <c r="F135" s="293"/>
      <c r="G135" s="293"/>
      <c r="H135" s="293"/>
      <c r="I135" s="306"/>
      <c r="J135" s="183"/>
      <c r="K135" s="293" t="s">
        <v>68</v>
      </c>
      <c r="L135" s="293"/>
      <c r="M135" s="293"/>
      <c r="N135" s="293"/>
      <c r="O135" s="293"/>
      <c r="P135" s="387"/>
      <c r="Q135" s="192"/>
      <c r="R135" s="293" t="s">
        <v>69</v>
      </c>
      <c r="S135" s="293"/>
      <c r="T135" s="293"/>
      <c r="U135" s="293"/>
      <c r="V135" s="293"/>
      <c r="W135" s="184"/>
      <c r="X135" s="192"/>
      <c r="Y135" s="293" t="s">
        <v>70</v>
      </c>
      <c r="Z135" s="293"/>
      <c r="AA135" s="293"/>
      <c r="AB135" s="293"/>
      <c r="AC135" s="293"/>
      <c r="AD135" s="184"/>
      <c r="AE135" s="194"/>
      <c r="AF135" s="284" t="s">
        <v>71</v>
      </c>
      <c r="AG135" s="284"/>
      <c r="AH135" s="284"/>
      <c r="AI135" s="284"/>
      <c r="AJ135" s="284"/>
      <c r="AK135" s="241"/>
      <c r="AL135" s="211"/>
      <c r="AM135" s="240"/>
      <c r="AN135" s="6" t="b">
        <v>0</v>
      </c>
      <c r="AO135" s="6" t="b">
        <v>0</v>
      </c>
      <c r="AP135" s="6" t="b">
        <v>0</v>
      </c>
      <c r="AQ135" s="6" t="b">
        <v>0</v>
      </c>
      <c r="AS135" s="233"/>
    </row>
    <row r="136" spans="1:46" ht="20.100000000000001" customHeight="1">
      <c r="A136" s="178"/>
      <c r="B136" s="305" t="s">
        <v>2273</v>
      </c>
      <c r="C136" s="293"/>
      <c r="D136" s="293"/>
      <c r="E136" s="293"/>
      <c r="F136" s="293"/>
      <c r="G136" s="293"/>
      <c r="H136" s="293"/>
      <c r="I136" s="306"/>
      <c r="J136" s="288"/>
      <c r="K136" s="289"/>
      <c r="L136" s="289"/>
      <c r="M136" s="289"/>
      <c r="N136" s="289"/>
      <c r="O136" s="184" t="s">
        <v>72</v>
      </c>
      <c r="P136" s="184"/>
      <c r="Q136" s="290"/>
      <c r="R136" s="289"/>
      <c r="S136" s="289"/>
      <c r="T136" s="289"/>
      <c r="U136" s="289"/>
      <c r="V136" s="184" t="s">
        <v>72</v>
      </c>
      <c r="W136" s="184"/>
      <c r="X136" s="290"/>
      <c r="Y136" s="289"/>
      <c r="Z136" s="289"/>
      <c r="AA136" s="289"/>
      <c r="AB136" s="289"/>
      <c r="AC136" s="184" t="s">
        <v>72</v>
      </c>
      <c r="AD136" s="184"/>
      <c r="AE136" s="291"/>
      <c r="AF136" s="292"/>
      <c r="AG136" s="292"/>
      <c r="AH136" s="292"/>
      <c r="AI136" s="292"/>
      <c r="AJ136" s="3" t="s">
        <v>72</v>
      </c>
      <c r="AK136" s="3"/>
      <c r="AL136" s="211"/>
      <c r="AM136" s="4"/>
      <c r="AS136" s="233"/>
    </row>
    <row r="137" spans="1:46" ht="27" customHeight="1">
      <c r="A137" s="178"/>
      <c r="B137" s="341" t="s">
        <v>2274</v>
      </c>
      <c r="C137" s="342"/>
      <c r="D137" s="342"/>
      <c r="E137" s="342"/>
      <c r="F137" s="342"/>
      <c r="G137" s="342"/>
      <c r="H137" s="342"/>
      <c r="I137" s="349"/>
      <c r="J137" s="295"/>
      <c r="K137" s="287"/>
      <c r="L137" s="287"/>
      <c r="M137" s="287"/>
      <c r="N137" s="287"/>
      <c r="O137" s="184" t="s">
        <v>47</v>
      </c>
      <c r="P137" s="184"/>
      <c r="Q137" s="286"/>
      <c r="R137" s="287"/>
      <c r="S137" s="287"/>
      <c r="T137" s="287"/>
      <c r="U137" s="287"/>
      <c r="V137" s="184" t="s">
        <v>47</v>
      </c>
      <c r="W137" s="184"/>
      <c r="X137" s="286"/>
      <c r="Y137" s="287"/>
      <c r="Z137" s="287"/>
      <c r="AA137" s="287"/>
      <c r="AB137" s="287"/>
      <c r="AC137" s="184" t="s">
        <v>47</v>
      </c>
      <c r="AD137" s="184"/>
      <c r="AE137" s="286"/>
      <c r="AF137" s="287"/>
      <c r="AG137" s="287"/>
      <c r="AH137" s="287"/>
      <c r="AI137" s="287"/>
      <c r="AJ137" s="184" t="s">
        <v>47</v>
      </c>
      <c r="AK137" s="184"/>
      <c r="AL137" s="211"/>
      <c r="AM137" s="4"/>
      <c r="AS137" s="233"/>
    </row>
    <row r="138" spans="1:46" ht="3.95" customHeight="1">
      <c r="A138" s="178"/>
      <c r="B138" s="209"/>
      <c r="C138" s="209"/>
      <c r="D138" s="209"/>
      <c r="E138" s="209"/>
      <c r="F138" s="209"/>
      <c r="G138" s="209"/>
      <c r="H138" s="209"/>
      <c r="I138" s="209"/>
      <c r="AJ138" s="4"/>
      <c r="AK138" s="4"/>
      <c r="AL138" s="179"/>
      <c r="AM138" s="4" t="str">
        <f>IF(AND($AN$87=TRUE,COUNTA(T138:V140)=0),"未入力",
IF(COUNTA(T138:V140)&gt;1,"複数選択",""))</f>
        <v/>
      </c>
      <c r="AS138" s="233"/>
    </row>
    <row r="139" spans="1:46" ht="3.95" customHeight="1">
      <c r="A139" s="178"/>
      <c r="B139" s="209"/>
      <c r="C139" s="209"/>
      <c r="D139" s="209"/>
      <c r="E139" s="209"/>
      <c r="F139" s="209"/>
      <c r="G139" s="209"/>
      <c r="H139" s="209"/>
      <c r="I139" s="209"/>
      <c r="AJ139" s="4"/>
      <c r="AK139" s="4"/>
      <c r="AL139" s="179"/>
      <c r="AM139" s="4"/>
      <c r="AS139" s="233"/>
    </row>
    <row r="140" spans="1:46" ht="18" customHeight="1">
      <c r="A140" s="178"/>
      <c r="B140" s="305" t="s">
        <v>2262</v>
      </c>
      <c r="C140" s="293"/>
      <c r="D140" s="293"/>
      <c r="E140" s="293"/>
      <c r="F140" s="293"/>
      <c r="G140" s="293"/>
      <c r="H140" s="293"/>
      <c r="I140" s="293"/>
      <c r="J140" s="288"/>
      <c r="K140" s="289"/>
      <c r="L140" s="289"/>
      <c r="M140" s="289"/>
      <c r="N140" s="289"/>
      <c r="O140" s="289"/>
      <c r="P140" s="294"/>
      <c r="Q140" s="174"/>
      <c r="R140" s="174"/>
      <c r="S140" s="174"/>
      <c r="T140" s="174"/>
      <c r="U140" s="174"/>
      <c r="V140" s="174"/>
      <c r="W140" s="174"/>
      <c r="X140" s="174"/>
      <c r="Y140" s="174"/>
      <c r="Z140" s="174"/>
      <c r="AA140" s="174"/>
      <c r="AB140" s="174"/>
      <c r="AC140" s="174"/>
      <c r="AD140" s="174"/>
      <c r="AE140" s="174"/>
      <c r="AF140" s="174"/>
      <c r="AG140" s="174"/>
      <c r="AH140" s="174"/>
      <c r="AI140" s="174"/>
      <c r="AJ140" s="4"/>
      <c r="AK140" s="4"/>
      <c r="AL140" s="179"/>
      <c r="AM140" s="4"/>
      <c r="AS140" s="233"/>
    </row>
    <row r="141" spans="1:46" ht="30.95" customHeight="1">
      <c r="A141" s="178"/>
      <c r="B141" s="339" t="s">
        <v>2267</v>
      </c>
      <c r="C141" s="340"/>
      <c r="D141" s="340"/>
      <c r="E141" s="340"/>
      <c r="F141" s="340"/>
      <c r="G141" s="340"/>
      <c r="H141" s="340"/>
      <c r="I141" s="379"/>
      <c r="J141" s="182"/>
      <c r="K141" s="241" t="s">
        <v>52</v>
      </c>
      <c r="L141" s="241"/>
      <c r="M141" s="241"/>
      <c r="N141" s="241"/>
      <c r="O141" s="3"/>
      <c r="P141" s="239"/>
      <c r="Q141" s="267" t="s">
        <v>53</v>
      </c>
      <c r="R141" s="205"/>
      <c r="S141" s="205"/>
      <c r="T141" s="3"/>
      <c r="U141" s="205"/>
      <c r="V141" s="205"/>
      <c r="W141" s="3"/>
      <c r="X141" s="205"/>
      <c r="Y141" s="205"/>
      <c r="Z141" s="177"/>
      <c r="AA141" s="178"/>
      <c r="AB141" s="4"/>
      <c r="AC141" s="4"/>
      <c r="AD141" s="4"/>
      <c r="AE141" s="4"/>
      <c r="AF141" s="4"/>
      <c r="AG141" s="4"/>
      <c r="AH141" s="4"/>
      <c r="AI141" s="4"/>
      <c r="AJ141" s="4"/>
      <c r="AK141" s="4"/>
      <c r="AL141" s="179"/>
      <c r="AM141" s="4" t="str">
        <f>IF(AND($AN$87=TRUE,COUNTIF(AN141:AP141,TRUE)=0),"未入力",IF(COUNTIF(AN141:AP141,TRUE)=2,"複数選択",""))</f>
        <v/>
      </c>
      <c r="AN141" s="8" t="b">
        <v>0</v>
      </c>
      <c r="AO141" s="8" t="b">
        <v>0</v>
      </c>
      <c r="AS141" s="233"/>
    </row>
    <row r="142" spans="1:46" ht="17.100000000000001" customHeight="1">
      <c r="A142" s="178"/>
      <c r="B142" s="343" t="s">
        <v>2268</v>
      </c>
      <c r="C142" s="344"/>
      <c r="D142" s="344"/>
      <c r="E142" s="344"/>
      <c r="F142" s="344"/>
      <c r="G142" s="344"/>
      <c r="H142" s="344"/>
      <c r="I142" s="345"/>
      <c r="J142" s="182"/>
      <c r="K142" s="3" t="s">
        <v>54</v>
      </c>
      <c r="L142" s="3"/>
      <c r="M142" s="3"/>
      <c r="N142" s="3"/>
      <c r="O142" s="3"/>
      <c r="P142" s="3"/>
      <c r="Q142" s="3"/>
      <c r="R142" s="3"/>
      <c r="S142" s="284" t="s">
        <v>55</v>
      </c>
      <c r="T142" s="284"/>
      <c r="U142" s="284"/>
      <c r="V142" s="284"/>
      <c r="W142" s="284"/>
      <c r="X142" s="3"/>
      <c r="Y142" s="3"/>
      <c r="Z142" s="284" t="s">
        <v>56</v>
      </c>
      <c r="AA142" s="284"/>
      <c r="AB142" s="284"/>
      <c r="AC142" s="284"/>
      <c r="AD142" s="284"/>
      <c r="AE142" s="284"/>
      <c r="AF142" s="284"/>
      <c r="AG142" s="284"/>
      <c r="AH142" s="284"/>
      <c r="AI142" s="285"/>
      <c r="AJ142" s="4"/>
      <c r="AK142" s="4"/>
      <c r="AL142" s="179"/>
      <c r="AM142" s="4" t="str">
        <f>IF(AND($AN$87=TRUE,COUNTIF(AN142:AP142,TRUE)=0),"未入力",IF(COUNTIF(AN142:AP142,TRUE)=2,"複数選択",""))</f>
        <v/>
      </c>
      <c r="AN142" s="8" t="b">
        <v>0</v>
      </c>
      <c r="AO142" s="8" t="b">
        <v>0</v>
      </c>
      <c r="AP142" s="6" t="b">
        <v>0</v>
      </c>
      <c r="AS142" s="233"/>
    </row>
    <row r="143" spans="1:46" ht="17.100000000000001" customHeight="1">
      <c r="A143" s="178"/>
      <c r="B143" s="346"/>
      <c r="C143" s="347"/>
      <c r="D143" s="347"/>
      <c r="E143" s="347"/>
      <c r="F143" s="347"/>
      <c r="G143" s="347"/>
      <c r="H143" s="347"/>
      <c r="I143" s="348"/>
      <c r="J143" s="180"/>
      <c r="K143" s="311" t="s">
        <v>57</v>
      </c>
      <c r="L143" s="311"/>
      <c r="M143" s="311"/>
      <c r="N143" s="311"/>
      <c r="O143" s="311"/>
      <c r="P143" s="311"/>
      <c r="Q143" s="311"/>
      <c r="R143" s="311"/>
      <c r="S143" s="7"/>
      <c r="T143" s="7"/>
      <c r="U143" s="311" t="s">
        <v>58</v>
      </c>
      <c r="V143" s="311"/>
      <c r="W143" s="311"/>
      <c r="X143" s="311"/>
      <c r="Y143" s="7"/>
      <c r="Z143" s="7"/>
      <c r="AA143" s="7"/>
      <c r="AB143" s="7"/>
      <c r="AC143" s="7"/>
      <c r="AD143" s="7"/>
      <c r="AE143" s="7"/>
      <c r="AF143" s="7"/>
      <c r="AG143" s="7"/>
      <c r="AH143" s="7"/>
      <c r="AI143" s="181"/>
      <c r="AJ143" s="4"/>
      <c r="AK143" s="4"/>
      <c r="AL143" s="179"/>
      <c r="AM143" s="4" t="str">
        <f>IF(AND($AN$87=TRUE,K143=""),"未入力","")</f>
        <v/>
      </c>
      <c r="AN143" s="6" t="b">
        <v>0</v>
      </c>
      <c r="AO143" s="6" t="b">
        <v>0</v>
      </c>
      <c r="AS143" s="233"/>
    </row>
    <row r="144" spans="1:46" ht="17.100000000000001" customHeight="1">
      <c r="A144" s="178"/>
      <c r="B144" s="318" t="s">
        <v>2269</v>
      </c>
      <c r="C144" s="319"/>
      <c r="D144" s="319"/>
      <c r="E144" s="319"/>
      <c r="F144" s="319"/>
      <c r="G144" s="319"/>
      <c r="H144" s="319"/>
      <c r="I144" s="320"/>
      <c r="J144" s="183"/>
      <c r="K144" s="293" t="s">
        <v>59</v>
      </c>
      <c r="L144" s="293"/>
      <c r="M144" s="293"/>
      <c r="N144" s="293"/>
      <c r="O144" s="293"/>
      <c r="P144" s="269"/>
      <c r="Q144" s="184"/>
      <c r="R144" s="319" t="s">
        <v>60</v>
      </c>
      <c r="S144" s="319"/>
      <c r="T144" s="319"/>
      <c r="U144" s="319"/>
      <c r="V144" s="319"/>
      <c r="W144" s="319"/>
      <c r="X144" s="184"/>
      <c r="Y144" s="293" t="s">
        <v>61</v>
      </c>
      <c r="Z144" s="293"/>
      <c r="AA144" s="293"/>
      <c r="AB144" s="293"/>
      <c r="AC144" s="293"/>
      <c r="AD144" s="306"/>
      <c r="AE144" s="4"/>
      <c r="AF144" s="4"/>
      <c r="AG144" s="4"/>
      <c r="AH144" s="4"/>
      <c r="AJ144" s="4"/>
      <c r="AK144" s="4"/>
      <c r="AL144" s="179"/>
      <c r="AM144" s="4" t="str">
        <f>IF(AND($AN$87=TRUE,M144=""),"未入力","")</f>
        <v/>
      </c>
      <c r="AN144" s="6" t="b">
        <v>0</v>
      </c>
      <c r="AO144" s="6" t="b">
        <v>0</v>
      </c>
      <c r="AP144" s="6" t="b">
        <v>0</v>
      </c>
      <c r="AS144" s="233"/>
    </row>
    <row r="145" spans="1:46" ht="17.100000000000001" customHeight="1">
      <c r="A145" s="178"/>
      <c r="B145" s="305" t="s">
        <v>2270</v>
      </c>
      <c r="C145" s="293"/>
      <c r="D145" s="293"/>
      <c r="E145" s="293"/>
      <c r="F145" s="293"/>
      <c r="G145" s="293"/>
      <c r="H145" s="293"/>
      <c r="I145" s="306"/>
      <c r="J145" s="183"/>
      <c r="K145" s="293" t="s">
        <v>62</v>
      </c>
      <c r="L145" s="293"/>
      <c r="M145" s="293"/>
      <c r="N145" s="293"/>
      <c r="O145" s="293"/>
      <c r="P145" s="269"/>
      <c r="Q145" s="184"/>
      <c r="R145" s="293" t="s">
        <v>63</v>
      </c>
      <c r="S145" s="293"/>
      <c r="T145" s="293"/>
      <c r="U145" s="293"/>
      <c r="V145" s="293"/>
      <c r="W145" s="293"/>
      <c r="X145" s="184"/>
      <c r="Y145" s="319" t="s">
        <v>64</v>
      </c>
      <c r="Z145" s="319"/>
      <c r="AA145" s="319"/>
      <c r="AB145" s="319"/>
      <c r="AC145" s="319"/>
      <c r="AD145" s="320"/>
      <c r="AE145" s="4"/>
      <c r="AF145" s="4"/>
      <c r="AG145" s="4"/>
      <c r="AH145" s="4"/>
      <c r="AJ145" s="4"/>
      <c r="AK145" s="4"/>
      <c r="AL145" s="179"/>
      <c r="AM145" s="4" t="str">
        <f>IF(AND($AN$87=TRUE,COUNTIF(AN145:AP145,TRUE)=0),"未入力","")</f>
        <v/>
      </c>
      <c r="AN145" s="8" t="b">
        <v>0</v>
      </c>
      <c r="AO145" s="8" t="b">
        <v>0</v>
      </c>
      <c r="AP145" s="8" t="b">
        <v>0</v>
      </c>
      <c r="AS145" s="233"/>
    </row>
    <row r="146" spans="1:46" ht="17.100000000000001" customHeight="1">
      <c r="A146" s="178"/>
      <c r="B146" s="305" t="s">
        <v>2271</v>
      </c>
      <c r="C146" s="293"/>
      <c r="D146" s="293"/>
      <c r="E146" s="293"/>
      <c r="F146" s="293"/>
      <c r="G146" s="293"/>
      <c r="H146" s="293"/>
      <c r="I146" s="306"/>
      <c r="J146" s="182"/>
      <c r="K146" s="319" t="s">
        <v>65</v>
      </c>
      <c r="L146" s="319"/>
      <c r="M146" s="319"/>
      <c r="N146" s="319"/>
      <c r="O146" s="319"/>
      <c r="P146" s="319"/>
      <c r="Q146" s="3"/>
      <c r="R146" s="284" t="s">
        <v>66</v>
      </c>
      <c r="S146" s="284"/>
      <c r="T146" s="284"/>
      <c r="U146" s="284"/>
      <c r="V146" s="284"/>
      <c r="W146" s="284"/>
      <c r="X146" s="3"/>
      <c r="Y146" s="284" t="s">
        <v>67</v>
      </c>
      <c r="Z146" s="284"/>
      <c r="AA146" s="284"/>
      <c r="AB146" s="284"/>
      <c r="AC146" s="284"/>
      <c r="AD146" s="177"/>
      <c r="AE146" s="332"/>
      <c r="AF146" s="332"/>
      <c r="AG146" s="332"/>
      <c r="AH146" s="332"/>
      <c r="AI146" s="332"/>
      <c r="AJ146" s="4"/>
      <c r="AK146" s="4"/>
      <c r="AL146" s="179"/>
      <c r="AM146" s="4" t="str">
        <f>IF(AND($AN$87=TRUE,N146=""),"未入力","")</f>
        <v/>
      </c>
      <c r="AN146" s="6" t="b">
        <v>0</v>
      </c>
      <c r="AO146" s="6" t="b">
        <v>0</v>
      </c>
      <c r="AP146" s="6" t="b">
        <v>0</v>
      </c>
      <c r="AS146" s="233"/>
    </row>
    <row r="147" spans="1:46" ht="17.100000000000001" customHeight="1">
      <c r="A147" s="178"/>
      <c r="B147" s="305" t="s">
        <v>2272</v>
      </c>
      <c r="C147" s="293"/>
      <c r="D147" s="293"/>
      <c r="E147" s="293"/>
      <c r="F147" s="293"/>
      <c r="G147" s="293"/>
      <c r="H147" s="293"/>
      <c r="I147" s="306"/>
      <c r="J147" s="183"/>
      <c r="K147" s="293" t="s">
        <v>68</v>
      </c>
      <c r="L147" s="293"/>
      <c r="M147" s="293"/>
      <c r="N147" s="293"/>
      <c r="O147" s="293"/>
      <c r="P147" s="387"/>
      <c r="Q147" s="192"/>
      <c r="R147" s="293" t="s">
        <v>69</v>
      </c>
      <c r="S147" s="293"/>
      <c r="T147" s="293"/>
      <c r="U147" s="293"/>
      <c r="V147" s="293"/>
      <c r="W147" s="184"/>
      <c r="X147" s="192"/>
      <c r="Y147" s="293" t="s">
        <v>70</v>
      </c>
      <c r="Z147" s="293"/>
      <c r="AA147" s="293"/>
      <c r="AB147" s="293"/>
      <c r="AC147" s="293"/>
      <c r="AD147" s="184"/>
      <c r="AE147" s="194"/>
      <c r="AF147" s="284" t="s">
        <v>71</v>
      </c>
      <c r="AG147" s="284"/>
      <c r="AH147" s="284"/>
      <c r="AI147" s="284"/>
      <c r="AJ147" s="284"/>
      <c r="AK147" s="241"/>
      <c r="AL147" s="211"/>
      <c r="AM147" s="4" t="str">
        <f>IF(AND($AN$87=TRUE,N147=""),"未入力","")</f>
        <v/>
      </c>
      <c r="AN147" s="6" t="b">
        <v>0</v>
      </c>
      <c r="AO147" s="6" t="b">
        <v>0</v>
      </c>
      <c r="AP147" s="6" t="b">
        <v>0</v>
      </c>
      <c r="AQ147" s="6" t="b">
        <v>0</v>
      </c>
      <c r="AS147" s="233"/>
    </row>
    <row r="148" spans="1:46" ht="20.100000000000001" customHeight="1">
      <c r="A148" s="178"/>
      <c r="B148" s="305" t="s">
        <v>2273</v>
      </c>
      <c r="C148" s="293"/>
      <c r="D148" s="293"/>
      <c r="E148" s="293"/>
      <c r="F148" s="293"/>
      <c r="G148" s="293"/>
      <c r="H148" s="293"/>
      <c r="I148" s="306"/>
      <c r="J148" s="288"/>
      <c r="K148" s="289"/>
      <c r="L148" s="289"/>
      <c r="M148" s="289"/>
      <c r="N148" s="289"/>
      <c r="O148" s="184" t="s">
        <v>72</v>
      </c>
      <c r="P148" s="184"/>
      <c r="Q148" s="290"/>
      <c r="R148" s="289"/>
      <c r="S148" s="289"/>
      <c r="T148" s="289"/>
      <c r="U148" s="289"/>
      <c r="V148" s="184" t="s">
        <v>72</v>
      </c>
      <c r="W148" s="184"/>
      <c r="X148" s="290"/>
      <c r="Y148" s="289"/>
      <c r="Z148" s="289"/>
      <c r="AA148" s="289"/>
      <c r="AB148" s="289"/>
      <c r="AC148" s="184" t="s">
        <v>72</v>
      </c>
      <c r="AD148" s="184"/>
      <c r="AE148" s="291"/>
      <c r="AF148" s="292"/>
      <c r="AG148" s="292"/>
      <c r="AH148" s="292"/>
      <c r="AI148" s="292"/>
      <c r="AJ148" s="3" t="s">
        <v>72</v>
      </c>
      <c r="AK148" s="3"/>
      <c r="AL148" s="211"/>
      <c r="AM148" s="4"/>
      <c r="AS148" s="233"/>
    </row>
    <row r="149" spans="1:46" ht="27" customHeight="1">
      <c r="A149" s="178"/>
      <c r="B149" s="323" t="s">
        <v>2274</v>
      </c>
      <c r="C149" s="324"/>
      <c r="D149" s="324"/>
      <c r="E149" s="324"/>
      <c r="F149" s="324"/>
      <c r="G149" s="324"/>
      <c r="H149" s="324"/>
      <c r="I149" s="325"/>
      <c r="J149" s="295"/>
      <c r="K149" s="287"/>
      <c r="L149" s="287"/>
      <c r="M149" s="287"/>
      <c r="N149" s="287"/>
      <c r="O149" s="184" t="s">
        <v>47</v>
      </c>
      <c r="P149" s="184"/>
      <c r="Q149" s="286"/>
      <c r="R149" s="287"/>
      <c r="S149" s="287"/>
      <c r="T149" s="287"/>
      <c r="U149" s="287"/>
      <c r="V149" s="184" t="s">
        <v>47</v>
      </c>
      <c r="W149" s="184"/>
      <c r="X149" s="286"/>
      <c r="Y149" s="287"/>
      <c r="Z149" s="287"/>
      <c r="AA149" s="287"/>
      <c r="AB149" s="287"/>
      <c r="AC149" s="184" t="s">
        <v>47</v>
      </c>
      <c r="AD149" s="184"/>
      <c r="AE149" s="286"/>
      <c r="AF149" s="287"/>
      <c r="AG149" s="287"/>
      <c r="AH149" s="287"/>
      <c r="AI149" s="287"/>
      <c r="AJ149" s="184" t="s">
        <v>47</v>
      </c>
      <c r="AK149" s="184"/>
      <c r="AL149" s="211"/>
      <c r="AM149" s="4"/>
      <c r="AS149" s="233"/>
    </row>
    <row r="150" spans="1:46" ht="3.95" customHeight="1">
      <c r="A150" s="180"/>
      <c r="B150" s="253"/>
      <c r="C150" s="253"/>
      <c r="D150" s="253"/>
      <c r="E150" s="253"/>
      <c r="F150" s="253"/>
      <c r="G150" s="253"/>
      <c r="H150" s="253"/>
      <c r="I150" s="253"/>
      <c r="J150" s="258"/>
      <c r="K150" s="258"/>
      <c r="L150" s="258"/>
      <c r="M150" s="258"/>
      <c r="N150" s="258"/>
      <c r="O150" s="258"/>
      <c r="P150" s="258"/>
      <c r="Q150" s="258"/>
      <c r="R150" s="258"/>
      <c r="S150" s="258"/>
      <c r="T150" s="258"/>
      <c r="U150" s="258"/>
      <c r="V150" s="258"/>
      <c r="W150" s="258"/>
      <c r="X150" s="258"/>
      <c r="Y150" s="258"/>
      <c r="Z150" s="258"/>
      <c r="AA150" s="258"/>
      <c r="AB150" s="258"/>
      <c r="AC150" s="258"/>
      <c r="AD150" s="258"/>
      <c r="AE150" s="258"/>
      <c r="AF150" s="258"/>
      <c r="AG150" s="258"/>
      <c r="AH150" s="258"/>
      <c r="AI150" s="258"/>
      <c r="AJ150" s="7"/>
      <c r="AK150" s="7"/>
      <c r="AL150" s="181"/>
      <c r="AM150" s="4"/>
      <c r="AS150" s="233"/>
    </row>
    <row r="151" spans="1:46" ht="3.95" customHeight="1">
      <c r="A151" s="184"/>
      <c r="B151" s="243"/>
      <c r="C151" s="243"/>
      <c r="D151" s="243"/>
      <c r="E151" s="243"/>
      <c r="F151" s="243"/>
      <c r="G151" s="243"/>
      <c r="H151" s="243"/>
      <c r="I151" s="243"/>
      <c r="J151" s="269"/>
      <c r="K151" s="269"/>
      <c r="L151" s="269"/>
      <c r="M151" s="269"/>
      <c r="N151" s="269"/>
      <c r="O151" s="269"/>
      <c r="P151" s="269"/>
      <c r="Q151" s="269"/>
      <c r="R151" s="269"/>
      <c r="S151" s="269"/>
      <c r="T151" s="269"/>
      <c r="U151" s="269"/>
      <c r="V151" s="269"/>
      <c r="W151" s="269"/>
      <c r="X151" s="269"/>
      <c r="Y151" s="269"/>
      <c r="Z151" s="269"/>
      <c r="AA151" s="269"/>
      <c r="AB151" s="269"/>
      <c r="AC151" s="269"/>
      <c r="AD151" s="269"/>
      <c r="AE151" s="269"/>
      <c r="AF151" s="269"/>
      <c r="AG151" s="269"/>
      <c r="AH151" s="269"/>
      <c r="AI151" s="269"/>
      <c r="AJ151" s="184"/>
      <c r="AK151" s="184"/>
      <c r="AL151" s="184"/>
      <c r="AM151" s="4"/>
      <c r="AS151" s="233"/>
    </row>
    <row r="152" spans="1:46" ht="17.45" customHeight="1">
      <c r="A152" s="339" t="s">
        <v>2266</v>
      </c>
      <c r="B152" s="340"/>
      <c r="C152" s="340"/>
      <c r="D152" s="340"/>
      <c r="E152" s="340"/>
      <c r="F152" s="340"/>
      <c r="G152" s="340"/>
      <c r="H152" s="340"/>
      <c r="I152" s="340"/>
      <c r="J152" s="340"/>
      <c r="K152" s="340"/>
      <c r="L152" s="340"/>
      <c r="M152" s="340"/>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3"/>
      <c r="AK152" s="3"/>
      <c r="AL152" s="177"/>
      <c r="AM152" s="4"/>
      <c r="AS152" s="233"/>
    </row>
    <row r="153" spans="1:46" ht="20.100000000000001" customHeight="1">
      <c r="A153" s="178" t="s">
        <v>2454</v>
      </c>
      <c r="B153" s="305" t="s">
        <v>2275</v>
      </c>
      <c r="C153" s="293"/>
      <c r="D153" s="293"/>
      <c r="E153" s="293"/>
      <c r="F153" s="293"/>
      <c r="G153" s="293"/>
      <c r="H153" s="293"/>
      <c r="I153" s="293"/>
      <c r="J153" s="293"/>
      <c r="K153" s="306"/>
      <c r="L153" s="335"/>
      <c r="M153" s="292"/>
      <c r="N153" s="292"/>
      <c r="O153" s="292"/>
      <c r="P153" s="292"/>
      <c r="Q153" s="292"/>
      <c r="R153" s="292"/>
      <c r="S153" s="292"/>
      <c r="T153" s="180" t="s">
        <v>2325</v>
      </c>
      <c r="U153" s="7"/>
      <c r="V153" s="7"/>
      <c r="W153" s="7"/>
      <c r="X153" s="7"/>
      <c r="Y153" s="7"/>
      <c r="Z153" s="7"/>
      <c r="AA153" s="7"/>
      <c r="AB153" s="7"/>
      <c r="AC153" s="4"/>
      <c r="AD153" s="4"/>
      <c r="AE153" s="4"/>
      <c r="AF153" s="4"/>
      <c r="AG153" s="4"/>
      <c r="AH153" s="4"/>
      <c r="AI153" s="4"/>
      <c r="AJ153" s="4"/>
      <c r="AK153" s="4"/>
      <c r="AL153" s="179"/>
      <c r="AM153" s="4"/>
      <c r="AS153" s="233"/>
      <c r="AT153" s="6" t="str">
        <f>IF(AND($AP$78=TRUE,COUNTA(L153)=0),"【４．工事種別】で改築の場合は回答は必須です。","")</f>
        <v/>
      </c>
    </row>
    <row r="154" spans="1:46" ht="17.100000000000001" customHeight="1">
      <c r="A154" s="178" t="s">
        <v>2455</v>
      </c>
      <c r="B154" s="305" t="s">
        <v>2456</v>
      </c>
      <c r="C154" s="293"/>
      <c r="D154" s="293"/>
      <c r="E154" s="293"/>
      <c r="F154" s="293"/>
      <c r="G154" s="293"/>
      <c r="H154" s="293"/>
      <c r="I154" s="293"/>
      <c r="J154" s="293"/>
      <c r="K154" s="306"/>
      <c r="L154" s="183"/>
      <c r="M154" s="184" t="s">
        <v>73</v>
      </c>
      <c r="N154" s="184"/>
      <c r="O154" s="184"/>
      <c r="P154" s="184"/>
      <c r="Q154" s="184"/>
      <c r="R154" s="184"/>
      <c r="S154" s="184"/>
      <c r="T154" s="184"/>
      <c r="U154" s="184"/>
      <c r="V154" s="184"/>
      <c r="W154" s="184"/>
      <c r="X154" s="184"/>
      <c r="Y154" s="237" t="s">
        <v>53</v>
      </c>
      <c r="Z154" s="237"/>
      <c r="AA154" s="237"/>
      <c r="AB154" s="238"/>
      <c r="AC154" s="4"/>
      <c r="AD154" s="4"/>
      <c r="AE154" s="4"/>
      <c r="AF154" s="4"/>
      <c r="AG154" s="4"/>
      <c r="AH154" s="4"/>
      <c r="AI154" s="4"/>
      <c r="AJ154" s="4"/>
      <c r="AK154" s="4"/>
      <c r="AL154" s="179"/>
      <c r="AM154" s="4"/>
      <c r="AN154" s="6" t="b">
        <v>0</v>
      </c>
      <c r="AO154" s="6" t="b">
        <v>0</v>
      </c>
      <c r="AS154" s="233">
        <f>COUNTIF(AN154:AO154, TRUE)</f>
        <v>0</v>
      </c>
      <c r="AT154" s="6" t="str">
        <f>IFERROR(IF(AS154&gt;=2,"選択は1つまでです。",IF(AND($AP$78=TRUE,COUNTIF(AN154:AO154,TRUE)=0),"【４．工事種別】で改築の場合は回答は必須です。","")),"")</f>
        <v/>
      </c>
    </row>
    <row r="155" spans="1:46" ht="17.100000000000001" customHeight="1">
      <c r="A155" s="178" t="s">
        <v>2457</v>
      </c>
      <c r="B155" s="305" t="s">
        <v>2458</v>
      </c>
      <c r="C155" s="293"/>
      <c r="D155" s="293"/>
      <c r="E155" s="293"/>
      <c r="F155" s="293"/>
      <c r="G155" s="293"/>
      <c r="H155" s="293"/>
      <c r="I155" s="293"/>
      <c r="J155" s="293"/>
      <c r="K155" s="306"/>
      <c r="L155" s="183"/>
      <c r="M155" s="237" t="s">
        <v>49</v>
      </c>
      <c r="N155" s="237"/>
      <c r="O155" s="237"/>
      <c r="P155" s="237"/>
      <c r="Q155" s="184"/>
      <c r="R155" s="184"/>
      <c r="S155" s="184"/>
      <c r="T155" s="184"/>
      <c r="U155" s="184"/>
      <c r="V155" s="184"/>
      <c r="W155" s="184"/>
      <c r="X155" s="184"/>
      <c r="Y155" s="237" t="s">
        <v>53</v>
      </c>
      <c r="Z155" s="237"/>
      <c r="AA155" s="237"/>
      <c r="AB155" s="238"/>
      <c r="AC155" s="4"/>
      <c r="AD155" s="4"/>
      <c r="AE155" s="4"/>
      <c r="AF155" s="4"/>
      <c r="AG155" s="4"/>
      <c r="AH155" s="4"/>
      <c r="AI155" s="4"/>
      <c r="AJ155" s="4"/>
      <c r="AK155" s="4"/>
      <c r="AL155" s="179"/>
      <c r="AM155" s="4"/>
      <c r="AN155" s="6" t="b">
        <v>0</v>
      </c>
      <c r="AO155" s="6" t="b">
        <v>0</v>
      </c>
      <c r="AS155" s="233">
        <f>COUNTIF(AN155:AO155, TRUE)</f>
        <v>0</v>
      </c>
      <c r="AT155" s="6" t="str">
        <f>IFERROR(IF(AS155&gt;=2,"選択は1つまでです。",IF(AND($AP$78=TRUE,COUNTIF(AN155:AO155,TRUE)=0),"【４．工事種別】で改築の場合は回答は必須です。","")),"")</f>
        <v/>
      </c>
    </row>
    <row r="156" spans="1:46" ht="20.100000000000001" customHeight="1">
      <c r="A156" s="178" t="s">
        <v>2459</v>
      </c>
      <c r="B156" s="305" t="s">
        <v>2460</v>
      </c>
      <c r="C156" s="293"/>
      <c r="D156" s="293"/>
      <c r="E156" s="293"/>
      <c r="F156" s="293"/>
      <c r="G156" s="293"/>
      <c r="H156" s="293"/>
      <c r="I156" s="293"/>
      <c r="J156" s="293"/>
      <c r="K156" s="306"/>
      <c r="L156" s="307"/>
      <c r="M156" s="308"/>
      <c r="N156" s="308"/>
      <c r="O156" s="308"/>
      <c r="P156" s="308"/>
      <c r="Q156" s="292" t="s">
        <v>2248</v>
      </c>
      <c r="R156" s="292"/>
      <c r="S156" s="271"/>
      <c r="Z156" s="188"/>
      <c r="AA156" s="188"/>
      <c r="AB156" s="188"/>
      <c r="AC156" s="188"/>
      <c r="AD156" s="188"/>
      <c r="AE156" s="188"/>
      <c r="AF156" s="188"/>
      <c r="AG156" s="188"/>
      <c r="AH156" s="188"/>
      <c r="AI156" s="188"/>
      <c r="AJ156" s="4"/>
      <c r="AK156" s="4"/>
      <c r="AL156" s="179"/>
      <c r="AM156" s="4"/>
      <c r="AS156" s="233"/>
      <c r="AT156" s="6" t="str">
        <f>IF(AND($AP$78=TRUE,L156=""),"【４．工事種別】で改築の場合は回答は必須です。","")</f>
        <v/>
      </c>
    </row>
    <row r="157" spans="1:46" ht="20.45" customHeight="1">
      <c r="A157" s="178" t="s">
        <v>2461</v>
      </c>
      <c r="B157" s="305" t="s">
        <v>2462</v>
      </c>
      <c r="C157" s="293"/>
      <c r="D157" s="293"/>
      <c r="E157" s="293"/>
      <c r="F157" s="293"/>
      <c r="G157" s="293"/>
      <c r="H157" s="293"/>
      <c r="I157" s="293"/>
      <c r="J157" s="293"/>
      <c r="K157" s="306"/>
      <c r="L157" s="307"/>
      <c r="M157" s="308"/>
      <c r="N157" s="308"/>
      <c r="O157" s="308"/>
      <c r="P157" s="308"/>
      <c r="Q157" s="292" t="s">
        <v>72</v>
      </c>
      <c r="R157" s="292"/>
      <c r="S157" s="271"/>
      <c r="Z157" s="4"/>
      <c r="AA157" s="4"/>
      <c r="AB157" s="4"/>
      <c r="AC157" s="4"/>
      <c r="AD157" s="4"/>
      <c r="AE157" s="4"/>
      <c r="AF157" s="4"/>
      <c r="AG157" s="4"/>
      <c r="AH157" s="4"/>
      <c r="AI157" s="4"/>
      <c r="AJ157" s="4"/>
      <c r="AK157" s="4"/>
      <c r="AL157" s="179"/>
      <c r="AM157" s="4"/>
      <c r="AS157" s="233"/>
      <c r="AT157" s="6" t="str">
        <f>IF(AND($AP$78=TRUE,L157=""),"【４．工事種別】で改築の場合は回答は必須です。","")</f>
        <v/>
      </c>
    </row>
    <row r="158" spans="1:46" ht="17.100000000000001" customHeight="1">
      <c r="A158" s="178" t="s">
        <v>2463</v>
      </c>
      <c r="B158" s="305" t="s">
        <v>2464</v>
      </c>
      <c r="C158" s="293"/>
      <c r="D158" s="293"/>
      <c r="E158" s="293"/>
      <c r="F158" s="293"/>
      <c r="G158" s="293"/>
      <c r="H158" s="293"/>
      <c r="I158" s="293"/>
      <c r="J158" s="293"/>
      <c r="K158" s="306"/>
      <c r="L158" s="184"/>
      <c r="M158" s="293" t="s">
        <v>74</v>
      </c>
      <c r="N158" s="293"/>
      <c r="O158" s="293"/>
      <c r="P158" s="293"/>
      <c r="Q158" s="184"/>
      <c r="R158" s="293" t="s">
        <v>75</v>
      </c>
      <c r="S158" s="293"/>
      <c r="T158" s="293"/>
      <c r="U158" s="293"/>
      <c r="V158" s="184"/>
      <c r="W158" s="293" t="s">
        <v>70</v>
      </c>
      <c r="X158" s="293"/>
      <c r="Y158" s="293"/>
      <c r="Z158" s="293"/>
      <c r="AA158" s="293"/>
      <c r="AB158" s="176"/>
      <c r="AC158" s="4"/>
      <c r="AD158" s="4"/>
      <c r="AE158" s="4"/>
      <c r="AF158" s="4"/>
      <c r="AG158" s="4"/>
      <c r="AH158" s="4"/>
      <c r="AI158" s="4"/>
      <c r="AJ158" s="4"/>
      <c r="AK158" s="4"/>
      <c r="AL158" s="179"/>
      <c r="AM158" s="4"/>
      <c r="AN158" s="6" t="b">
        <v>0</v>
      </c>
      <c r="AO158" s="6" t="b">
        <v>0</v>
      </c>
      <c r="AP158" s="6" t="b">
        <v>0</v>
      </c>
      <c r="AS158" s="233">
        <f>COUNTIF(AN158:AP158, TRUE)</f>
        <v>0</v>
      </c>
      <c r="AT158" s="6" t="str">
        <f>IF(AND($AP$78=TRUE,COUNTIF(AN158:AP158,TRUE)=0),"【４．工事種別】で改築の場合は回答は必須です。","")</f>
        <v/>
      </c>
    </row>
    <row r="159" spans="1:46" ht="20.100000000000001" customHeight="1">
      <c r="A159" s="204"/>
      <c r="B159" s="318" t="s">
        <v>2465</v>
      </c>
      <c r="C159" s="319"/>
      <c r="D159" s="319"/>
      <c r="E159" s="319"/>
      <c r="F159" s="319"/>
      <c r="G159" s="319"/>
      <c r="H159" s="319"/>
      <c r="I159" s="319"/>
      <c r="J159" s="319"/>
      <c r="K159" s="320"/>
      <c r="L159" s="307"/>
      <c r="M159" s="308"/>
      <c r="N159" s="308"/>
      <c r="O159" s="308"/>
      <c r="P159" s="308"/>
      <c r="Q159" s="292" t="s">
        <v>47</v>
      </c>
      <c r="R159" s="292"/>
      <c r="S159" s="271"/>
      <c r="Z159" s="4"/>
      <c r="AA159" s="4"/>
      <c r="AB159" s="4"/>
      <c r="AC159" s="4"/>
      <c r="AD159" s="4"/>
      <c r="AE159" s="4"/>
      <c r="AF159" s="4"/>
      <c r="AG159" s="4"/>
      <c r="AH159" s="4"/>
      <c r="AI159" s="4"/>
      <c r="AJ159" s="4"/>
      <c r="AK159" s="4"/>
      <c r="AL159" s="179"/>
      <c r="AM159" s="4"/>
      <c r="AS159" s="233"/>
      <c r="AT159" s="6" t="str">
        <f>IF(AND($AP$78=TRUE,L159=""),"【４．工事種別】で改築の場合は回答は必須です。","")</f>
        <v/>
      </c>
    </row>
    <row r="160" spans="1:46" ht="20.100000000000001" customHeight="1">
      <c r="A160" s="178" t="s">
        <v>2466</v>
      </c>
      <c r="B160" s="305" t="s">
        <v>2467</v>
      </c>
      <c r="C160" s="293"/>
      <c r="D160" s="293"/>
      <c r="E160" s="293"/>
      <c r="F160" s="293"/>
      <c r="G160" s="293"/>
      <c r="H160" s="293"/>
      <c r="I160" s="293"/>
      <c r="J160" s="293"/>
      <c r="K160" s="306"/>
      <c r="L160" s="307"/>
      <c r="M160" s="308"/>
      <c r="N160" s="308"/>
      <c r="O160" s="308"/>
      <c r="P160" s="308"/>
      <c r="Q160" s="292" t="s">
        <v>2332</v>
      </c>
      <c r="R160" s="292"/>
      <c r="S160" s="271"/>
      <c r="Z160" s="4"/>
      <c r="AA160" s="4"/>
      <c r="AB160" s="4"/>
      <c r="AC160" s="4"/>
      <c r="AD160" s="4"/>
      <c r="AE160" s="4"/>
      <c r="AF160" s="4"/>
      <c r="AG160" s="4"/>
      <c r="AH160" s="4"/>
      <c r="AI160" s="4"/>
      <c r="AJ160" s="4"/>
      <c r="AK160" s="4"/>
      <c r="AL160" s="179"/>
      <c r="AM160" s="4"/>
      <c r="AS160" s="233"/>
      <c r="AT160" s="6" t="str">
        <f>IF(AND($AP$78=TRUE,L160=""),"【４．工事種別】で改築の場合は回答は必須です。","")</f>
        <v/>
      </c>
    </row>
    <row r="161" spans="1:39" ht="3.6" customHeight="1">
      <c r="A161" s="251"/>
      <c r="B161" s="249"/>
      <c r="C161" s="249"/>
      <c r="D161" s="249"/>
      <c r="E161" s="249"/>
      <c r="F161" s="249"/>
      <c r="G161" s="249"/>
      <c r="H161" s="249"/>
      <c r="I161" s="249"/>
      <c r="J161" s="249"/>
      <c r="K161" s="249"/>
      <c r="L161" s="189"/>
      <c r="M161" s="189"/>
      <c r="N161" s="189"/>
      <c r="O161" s="189"/>
      <c r="P161" s="189"/>
      <c r="Q161" s="191"/>
      <c r="R161" s="191"/>
      <c r="S161" s="258"/>
      <c r="T161" s="258"/>
      <c r="U161" s="258"/>
      <c r="V161" s="258"/>
      <c r="W161" s="258"/>
      <c r="X161" s="258"/>
      <c r="Y161" s="258"/>
      <c r="Z161" s="7"/>
      <c r="AA161" s="7"/>
      <c r="AB161" s="7"/>
      <c r="AC161" s="7"/>
      <c r="AD161" s="7"/>
      <c r="AE161" s="7"/>
      <c r="AF161" s="7"/>
      <c r="AG161" s="7"/>
      <c r="AH161" s="7"/>
      <c r="AI161" s="7"/>
      <c r="AJ161" s="7"/>
      <c r="AK161" s="7"/>
      <c r="AL161" s="181"/>
      <c r="AM161" s="4"/>
    </row>
    <row r="162" spans="1:39" ht="3.95" customHeight="1">
      <c r="A162" s="3"/>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3"/>
      <c r="AM162" s="4"/>
    </row>
    <row r="163" spans="1:39" ht="15" customHeight="1">
      <c r="A163" s="296" t="s">
        <v>2482</v>
      </c>
      <c r="B163" s="296"/>
      <c r="C163" s="296"/>
      <c r="D163" s="296"/>
      <c r="E163" s="296"/>
      <c r="F163" s="296"/>
      <c r="G163" s="296"/>
      <c r="H163" s="296"/>
      <c r="I163" s="296"/>
      <c r="J163" s="296"/>
      <c r="K163" s="296"/>
      <c r="L163" s="296"/>
      <c r="M163" s="296"/>
      <c r="N163" s="296"/>
      <c r="O163" s="296"/>
      <c r="P163" s="296"/>
      <c r="Q163" s="296"/>
      <c r="R163" s="296"/>
      <c r="S163" s="296"/>
      <c r="T163" s="296"/>
      <c r="U163" s="296"/>
      <c r="V163" s="296"/>
      <c r="W163" s="296"/>
      <c r="X163" s="296"/>
      <c r="Y163" s="296"/>
      <c r="Z163" s="296"/>
      <c r="AA163" s="296"/>
      <c r="AB163" s="296"/>
      <c r="AC163" s="296"/>
      <c r="AD163" s="296"/>
      <c r="AE163" s="296"/>
      <c r="AF163" s="296"/>
      <c r="AG163" s="296"/>
      <c r="AH163" s="296"/>
      <c r="AI163" s="296"/>
      <c r="AJ163" s="296"/>
      <c r="AK163" s="296"/>
      <c r="AL163" s="296"/>
      <c r="AM163" s="255"/>
    </row>
    <row r="164" spans="1:39" ht="15" customHeight="1">
      <c r="A164" s="296"/>
      <c r="B164" s="296"/>
      <c r="C164" s="296"/>
      <c r="D164" s="296"/>
      <c r="E164" s="296"/>
      <c r="F164" s="296"/>
      <c r="G164" s="296"/>
      <c r="H164" s="296"/>
      <c r="I164" s="296"/>
      <c r="J164" s="296"/>
      <c r="K164" s="296"/>
      <c r="L164" s="296"/>
      <c r="M164" s="296"/>
      <c r="N164" s="296"/>
      <c r="O164" s="296"/>
      <c r="P164" s="296"/>
      <c r="Q164" s="296"/>
      <c r="R164" s="296"/>
      <c r="S164" s="296"/>
      <c r="T164" s="296"/>
      <c r="U164" s="296"/>
      <c r="V164" s="296"/>
      <c r="W164" s="296"/>
      <c r="X164" s="296"/>
      <c r="Y164" s="296"/>
      <c r="Z164" s="296"/>
      <c r="AA164" s="296"/>
      <c r="AB164" s="296"/>
      <c r="AC164" s="296"/>
      <c r="AD164" s="296"/>
      <c r="AE164" s="296"/>
      <c r="AF164" s="296"/>
      <c r="AG164" s="296"/>
      <c r="AH164" s="296"/>
      <c r="AI164" s="296"/>
      <c r="AJ164" s="296"/>
      <c r="AK164" s="296"/>
      <c r="AL164" s="296"/>
      <c r="AM164" s="255"/>
    </row>
    <row r="165" spans="1:39" ht="15" customHeight="1">
      <c r="A165" s="296"/>
      <c r="B165" s="296"/>
      <c r="C165" s="296"/>
      <c r="D165" s="296"/>
      <c r="E165" s="296"/>
      <c r="F165" s="296"/>
      <c r="G165" s="296"/>
      <c r="H165" s="296"/>
      <c r="I165" s="296"/>
      <c r="J165" s="296"/>
      <c r="K165" s="296"/>
      <c r="L165" s="296"/>
      <c r="M165" s="296"/>
      <c r="N165" s="296"/>
      <c r="O165" s="296"/>
      <c r="P165" s="296"/>
      <c r="Q165" s="296"/>
      <c r="R165" s="296"/>
      <c r="S165" s="296"/>
      <c r="T165" s="296"/>
      <c r="U165" s="296"/>
      <c r="V165" s="296"/>
      <c r="W165" s="296"/>
      <c r="X165" s="296"/>
      <c r="Y165" s="296"/>
      <c r="Z165" s="296"/>
      <c r="AA165" s="296"/>
      <c r="AB165" s="296"/>
      <c r="AC165" s="296"/>
      <c r="AD165" s="296"/>
      <c r="AE165" s="296"/>
      <c r="AF165" s="296"/>
      <c r="AG165" s="296"/>
      <c r="AH165" s="296"/>
      <c r="AI165" s="296"/>
      <c r="AJ165" s="296"/>
      <c r="AK165" s="296"/>
      <c r="AL165" s="296"/>
      <c r="AM165" s="255"/>
    </row>
    <row r="166" spans="1:39" ht="15" customHeight="1">
      <c r="A166" s="296"/>
      <c r="B166" s="296"/>
      <c r="C166" s="296"/>
      <c r="D166" s="296"/>
      <c r="E166" s="296"/>
      <c r="F166" s="296"/>
      <c r="G166" s="296"/>
      <c r="H166" s="296"/>
      <c r="I166" s="296"/>
      <c r="J166" s="296"/>
      <c r="K166" s="296"/>
      <c r="L166" s="296"/>
      <c r="M166" s="296"/>
      <c r="N166" s="296"/>
      <c r="O166" s="296"/>
      <c r="P166" s="296"/>
      <c r="Q166" s="296"/>
      <c r="R166" s="296"/>
      <c r="S166" s="296"/>
      <c r="T166" s="296"/>
      <c r="U166" s="296"/>
      <c r="V166" s="296"/>
      <c r="W166" s="296"/>
      <c r="X166" s="296"/>
      <c r="Y166" s="296"/>
      <c r="Z166" s="296"/>
      <c r="AA166" s="296"/>
      <c r="AB166" s="296"/>
      <c r="AC166" s="296"/>
      <c r="AD166" s="296"/>
      <c r="AE166" s="296"/>
      <c r="AF166" s="296"/>
      <c r="AG166" s="296"/>
      <c r="AH166" s="296"/>
      <c r="AI166" s="296"/>
      <c r="AJ166" s="296"/>
      <c r="AK166" s="296"/>
      <c r="AL166" s="296"/>
      <c r="AM166" s="255"/>
    </row>
    <row r="167" spans="1:39" ht="15" customHeight="1">
      <c r="A167" s="296"/>
      <c r="B167" s="296"/>
      <c r="C167" s="296"/>
      <c r="D167" s="296"/>
      <c r="E167" s="296"/>
      <c r="F167" s="296"/>
      <c r="G167" s="296"/>
      <c r="H167" s="296"/>
      <c r="I167" s="296"/>
      <c r="J167" s="296"/>
      <c r="K167" s="296"/>
      <c r="L167" s="296"/>
      <c r="M167" s="296"/>
      <c r="N167" s="296"/>
      <c r="O167" s="296"/>
      <c r="P167" s="296"/>
      <c r="Q167" s="296"/>
      <c r="R167" s="296"/>
      <c r="S167" s="296"/>
      <c r="T167" s="296"/>
      <c r="U167" s="296"/>
      <c r="V167" s="296"/>
      <c r="W167" s="296"/>
      <c r="X167" s="296"/>
      <c r="Y167" s="296"/>
      <c r="Z167" s="296"/>
      <c r="AA167" s="296"/>
      <c r="AB167" s="296"/>
      <c r="AC167" s="296"/>
      <c r="AD167" s="296"/>
      <c r="AE167" s="296"/>
      <c r="AF167" s="296"/>
      <c r="AG167" s="296"/>
      <c r="AH167" s="296"/>
      <c r="AI167" s="296"/>
      <c r="AJ167" s="296"/>
      <c r="AK167" s="296"/>
      <c r="AL167" s="296"/>
      <c r="AM167" s="255"/>
    </row>
    <row r="168" spans="1:39" ht="15" customHeight="1">
      <c r="A168" s="296"/>
      <c r="B168" s="296"/>
      <c r="C168" s="296"/>
      <c r="D168" s="296"/>
      <c r="E168" s="296"/>
      <c r="F168" s="296"/>
      <c r="G168" s="296"/>
      <c r="H168" s="296"/>
      <c r="I168" s="296"/>
      <c r="J168" s="296"/>
      <c r="K168" s="296"/>
      <c r="L168" s="296"/>
      <c r="M168" s="296"/>
      <c r="N168" s="296"/>
      <c r="O168" s="296"/>
      <c r="P168" s="296"/>
      <c r="Q168" s="296"/>
      <c r="R168" s="296"/>
      <c r="S168" s="296"/>
      <c r="T168" s="296"/>
      <c r="U168" s="296"/>
      <c r="V168" s="296"/>
      <c r="W168" s="296"/>
      <c r="X168" s="296"/>
      <c r="Y168" s="296"/>
      <c r="Z168" s="296"/>
      <c r="AA168" s="296"/>
      <c r="AB168" s="296"/>
      <c r="AC168" s="296"/>
      <c r="AD168" s="296"/>
      <c r="AE168" s="296"/>
      <c r="AF168" s="296"/>
      <c r="AG168" s="296"/>
      <c r="AH168" s="296"/>
      <c r="AI168" s="296"/>
      <c r="AJ168" s="296"/>
      <c r="AK168" s="296"/>
      <c r="AL168" s="296"/>
      <c r="AM168" s="255"/>
    </row>
    <row r="169" spans="1:39" ht="15" customHeight="1">
      <c r="A169" s="296"/>
      <c r="B169" s="296"/>
      <c r="C169" s="296"/>
      <c r="D169" s="296"/>
      <c r="E169" s="296"/>
      <c r="F169" s="296"/>
      <c r="G169" s="296"/>
      <c r="H169" s="296"/>
      <c r="I169" s="296"/>
      <c r="J169" s="296"/>
      <c r="K169" s="296"/>
      <c r="L169" s="296"/>
      <c r="M169" s="296"/>
      <c r="N169" s="296"/>
      <c r="O169" s="296"/>
      <c r="P169" s="296"/>
      <c r="Q169" s="296"/>
      <c r="R169" s="296"/>
      <c r="S169" s="296"/>
      <c r="T169" s="296"/>
      <c r="U169" s="296"/>
      <c r="V169" s="296"/>
      <c r="W169" s="296"/>
      <c r="X169" s="296"/>
      <c r="Y169" s="296"/>
      <c r="Z169" s="296"/>
      <c r="AA169" s="296"/>
      <c r="AB169" s="296"/>
      <c r="AC169" s="296"/>
      <c r="AD169" s="296"/>
      <c r="AE169" s="296"/>
      <c r="AF169" s="296"/>
      <c r="AG169" s="296"/>
      <c r="AH169" s="296"/>
      <c r="AI169" s="296"/>
      <c r="AJ169" s="296"/>
      <c r="AK169" s="296"/>
      <c r="AL169" s="296"/>
      <c r="AM169" s="255"/>
    </row>
    <row r="170" spans="1:39" ht="15" customHeight="1">
      <c r="A170" s="296"/>
      <c r="B170" s="296"/>
      <c r="C170" s="296"/>
      <c r="D170" s="296"/>
      <c r="E170" s="296"/>
      <c r="F170" s="296"/>
      <c r="G170" s="296"/>
      <c r="H170" s="296"/>
      <c r="I170" s="296"/>
      <c r="J170" s="296"/>
      <c r="K170" s="296"/>
      <c r="L170" s="296"/>
      <c r="M170" s="296"/>
      <c r="N170" s="296"/>
      <c r="O170" s="296"/>
      <c r="P170" s="296"/>
      <c r="Q170" s="296"/>
      <c r="R170" s="296"/>
      <c r="S170" s="296"/>
      <c r="T170" s="296"/>
      <c r="U170" s="296"/>
      <c r="V170" s="296"/>
      <c r="W170" s="296"/>
      <c r="X170" s="296"/>
      <c r="Y170" s="296"/>
      <c r="Z170" s="296"/>
      <c r="AA170" s="296"/>
      <c r="AB170" s="296"/>
      <c r="AC170" s="296"/>
      <c r="AD170" s="296"/>
      <c r="AE170" s="296"/>
      <c r="AF170" s="296"/>
      <c r="AG170" s="296"/>
      <c r="AH170" s="296"/>
      <c r="AI170" s="296"/>
      <c r="AJ170" s="296"/>
      <c r="AK170" s="296"/>
      <c r="AL170" s="296"/>
      <c r="AM170" s="255"/>
    </row>
    <row r="171" spans="1:39" ht="15" customHeight="1">
      <c r="A171" s="296"/>
      <c r="B171" s="296"/>
      <c r="C171" s="296"/>
      <c r="D171" s="296"/>
      <c r="E171" s="296"/>
      <c r="F171" s="296"/>
      <c r="G171" s="296"/>
      <c r="H171" s="296"/>
      <c r="I171" s="296"/>
      <c r="J171" s="296"/>
      <c r="K171" s="296"/>
      <c r="L171" s="296"/>
      <c r="M171" s="296"/>
      <c r="N171" s="296"/>
      <c r="O171" s="296"/>
      <c r="P171" s="296"/>
      <c r="Q171" s="296"/>
      <c r="R171" s="296"/>
      <c r="S171" s="296"/>
      <c r="T171" s="296"/>
      <c r="U171" s="296"/>
      <c r="V171" s="296"/>
      <c r="W171" s="296"/>
      <c r="X171" s="296"/>
      <c r="Y171" s="296"/>
      <c r="Z171" s="296"/>
      <c r="AA171" s="296"/>
      <c r="AB171" s="296"/>
      <c r="AC171" s="296"/>
      <c r="AD171" s="296"/>
      <c r="AE171" s="296"/>
      <c r="AF171" s="296"/>
      <c r="AG171" s="296"/>
      <c r="AH171" s="296"/>
      <c r="AI171" s="296"/>
      <c r="AJ171" s="296"/>
      <c r="AK171" s="296"/>
      <c r="AL171" s="296"/>
      <c r="AM171" s="255"/>
    </row>
    <row r="172" spans="1:39" ht="15" customHeight="1">
      <c r="A172" s="296"/>
      <c r="B172" s="296"/>
      <c r="C172" s="296"/>
      <c r="D172" s="296"/>
      <c r="E172" s="296"/>
      <c r="F172" s="296"/>
      <c r="G172" s="296"/>
      <c r="H172" s="296"/>
      <c r="I172" s="296"/>
      <c r="J172" s="296"/>
      <c r="K172" s="296"/>
      <c r="L172" s="296"/>
      <c r="M172" s="296"/>
      <c r="N172" s="296"/>
      <c r="O172" s="296"/>
      <c r="P172" s="296"/>
      <c r="Q172" s="296"/>
      <c r="R172" s="296"/>
      <c r="S172" s="296"/>
      <c r="T172" s="296"/>
      <c r="U172" s="296"/>
      <c r="V172" s="296"/>
      <c r="W172" s="296"/>
      <c r="X172" s="296"/>
      <c r="Y172" s="296"/>
      <c r="Z172" s="296"/>
      <c r="AA172" s="296"/>
      <c r="AB172" s="296"/>
      <c r="AC172" s="296"/>
      <c r="AD172" s="296"/>
      <c r="AE172" s="296"/>
      <c r="AF172" s="296"/>
      <c r="AG172" s="296"/>
      <c r="AH172" s="296"/>
      <c r="AI172" s="296"/>
      <c r="AJ172" s="296"/>
      <c r="AK172" s="296"/>
      <c r="AL172" s="296"/>
      <c r="AM172" s="255"/>
    </row>
    <row r="173" spans="1:39" ht="15" customHeight="1">
      <c r="A173" s="296"/>
      <c r="B173" s="296"/>
      <c r="C173" s="296"/>
      <c r="D173" s="296"/>
      <c r="E173" s="296"/>
      <c r="F173" s="296"/>
      <c r="G173" s="296"/>
      <c r="H173" s="296"/>
      <c r="I173" s="296"/>
      <c r="J173" s="296"/>
      <c r="K173" s="296"/>
      <c r="L173" s="296"/>
      <c r="M173" s="296"/>
      <c r="N173" s="296"/>
      <c r="O173" s="296"/>
      <c r="P173" s="296"/>
      <c r="Q173" s="296"/>
      <c r="R173" s="296"/>
      <c r="S173" s="296"/>
      <c r="T173" s="296"/>
      <c r="U173" s="296"/>
      <c r="V173" s="296"/>
      <c r="W173" s="296"/>
      <c r="X173" s="296"/>
      <c r="Y173" s="296"/>
      <c r="Z173" s="296"/>
      <c r="AA173" s="296"/>
      <c r="AB173" s="296"/>
      <c r="AC173" s="296"/>
      <c r="AD173" s="296"/>
      <c r="AE173" s="296"/>
      <c r="AF173" s="296"/>
      <c r="AG173" s="296"/>
      <c r="AH173" s="296"/>
      <c r="AI173" s="296"/>
      <c r="AJ173" s="296"/>
      <c r="AK173" s="296"/>
      <c r="AL173" s="296"/>
      <c r="AM173" s="255"/>
    </row>
    <row r="174" spans="1:39" ht="15" customHeight="1">
      <c r="A174" s="296"/>
      <c r="B174" s="296"/>
      <c r="C174" s="296"/>
      <c r="D174" s="296"/>
      <c r="E174" s="296"/>
      <c r="F174" s="296"/>
      <c r="G174" s="296"/>
      <c r="H174" s="296"/>
      <c r="I174" s="296"/>
      <c r="J174" s="296"/>
      <c r="K174" s="296"/>
      <c r="L174" s="296"/>
      <c r="M174" s="296"/>
      <c r="N174" s="296"/>
      <c r="O174" s="296"/>
      <c r="P174" s="296"/>
      <c r="Q174" s="296"/>
      <c r="R174" s="296"/>
      <c r="S174" s="296"/>
      <c r="T174" s="296"/>
      <c r="U174" s="296"/>
      <c r="V174" s="296"/>
      <c r="W174" s="296"/>
      <c r="X174" s="296"/>
      <c r="Y174" s="296"/>
      <c r="Z174" s="296"/>
      <c r="AA174" s="296"/>
      <c r="AB174" s="296"/>
      <c r="AC174" s="296"/>
      <c r="AD174" s="296"/>
      <c r="AE174" s="296"/>
      <c r="AF174" s="296"/>
      <c r="AG174" s="296"/>
      <c r="AH174" s="296"/>
      <c r="AI174" s="296"/>
      <c r="AJ174" s="296"/>
      <c r="AK174" s="296"/>
      <c r="AL174" s="296"/>
      <c r="AM174" s="255"/>
    </row>
    <row r="175" spans="1:39" ht="15" customHeight="1">
      <c r="A175" s="296"/>
      <c r="B175" s="296"/>
      <c r="C175" s="296"/>
      <c r="D175" s="296"/>
      <c r="E175" s="296"/>
      <c r="F175" s="296"/>
      <c r="G175" s="296"/>
      <c r="H175" s="296"/>
      <c r="I175" s="296"/>
      <c r="J175" s="296"/>
      <c r="K175" s="296"/>
      <c r="L175" s="296"/>
      <c r="M175" s="296"/>
      <c r="N175" s="296"/>
      <c r="O175" s="296"/>
      <c r="P175" s="296"/>
      <c r="Q175" s="296"/>
      <c r="R175" s="296"/>
      <c r="S175" s="296"/>
      <c r="T175" s="296"/>
      <c r="U175" s="296"/>
      <c r="V175" s="296"/>
      <c r="W175" s="296"/>
      <c r="X175" s="296"/>
      <c r="Y175" s="296"/>
      <c r="Z175" s="296"/>
      <c r="AA175" s="296"/>
      <c r="AB175" s="296"/>
      <c r="AC175" s="296"/>
      <c r="AD175" s="296"/>
      <c r="AE175" s="296"/>
      <c r="AF175" s="296"/>
      <c r="AG175" s="296"/>
      <c r="AH175" s="296"/>
      <c r="AI175" s="296"/>
      <c r="AJ175" s="296"/>
      <c r="AK175" s="296"/>
      <c r="AL175" s="296"/>
      <c r="AM175" s="255"/>
    </row>
    <row r="176" spans="1:39" ht="15" customHeight="1">
      <c r="A176" s="296"/>
      <c r="B176" s="296"/>
      <c r="C176" s="296"/>
      <c r="D176" s="296"/>
      <c r="E176" s="296"/>
      <c r="F176" s="296"/>
      <c r="G176" s="296"/>
      <c r="H176" s="296"/>
      <c r="I176" s="296"/>
      <c r="J176" s="296"/>
      <c r="K176" s="296"/>
      <c r="L176" s="296"/>
      <c r="M176" s="296"/>
      <c r="N176" s="296"/>
      <c r="O176" s="296"/>
      <c r="P176" s="296"/>
      <c r="Q176" s="296"/>
      <c r="R176" s="296"/>
      <c r="S176" s="296"/>
      <c r="T176" s="296"/>
      <c r="U176" s="296"/>
      <c r="V176" s="296"/>
      <c r="W176" s="296"/>
      <c r="X176" s="296"/>
      <c r="Y176" s="296"/>
      <c r="Z176" s="296"/>
      <c r="AA176" s="296"/>
      <c r="AB176" s="296"/>
      <c r="AC176" s="296"/>
      <c r="AD176" s="296"/>
      <c r="AE176" s="296"/>
      <c r="AF176" s="296"/>
      <c r="AG176" s="296"/>
      <c r="AH176" s="296"/>
      <c r="AI176" s="296"/>
      <c r="AJ176" s="296"/>
      <c r="AK176" s="296"/>
      <c r="AL176" s="296"/>
      <c r="AM176" s="255"/>
    </row>
    <row r="177" spans="1:39" ht="15" customHeight="1">
      <c r="A177" s="296"/>
      <c r="B177" s="296"/>
      <c r="C177" s="296"/>
      <c r="D177" s="296"/>
      <c r="E177" s="296"/>
      <c r="F177" s="296"/>
      <c r="G177" s="296"/>
      <c r="H177" s="296"/>
      <c r="I177" s="296"/>
      <c r="J177" s="296"/>
      <c r="K177" s="296"/>
      <c r="L177" s="296"/>
      <c r="M177" s="296"/>
      <c r="N177" s="296"/>
      <c r="O177" s="296"/>
      <c r="P177" s="296"/>
      <c r="Q177" s="296"/>
      <c r="R177" s="296"/>
      <c r="S177" s="296"/>
      <c r="T177" s="296"/>
      <c r="U177" s="296"/>
      <c r="V177" s="296"/>
      <c r="W177" s="296"/>
      <c r="X177" s="296"/>
      <c r="Y177" s="296"/>
      <c r="Z177" s="296"/>
      <c r="AA177" s="296"/>
      <c r="AB177" s="296"/>
      <c r="AC177" s="296"/>
      <c r="AD177" s="296"/>
      <c r="AE177" s="296"/>
      <c r="AF177" s="296"/>
      <c r="AG177" s="296"/>
      <c r="AH177" s="296"/>
      <c r="AI177" s="296"/>
      <c r="AJ177" s="296"/>
      <c r="AK177" s="296"/>
      <c r="AL177" s="296"/>
      <c r="AM177" s="255"/>
    </row>
    <row r="178" spans="1:39" ht="15" customHeight="1">
      <c r="A178" s="296"/>
      <c r="B178" s="296"/>
      <c r="C178" s="296"/>
      <c r="D178" s="296"/>
      <c r="E178" s="296"/>
      <c r="F178" s="296"/>
      <c r="G178" s="296"/>
      <c r="H178" s="296"/>
      <c r="I178" s="296"/>
      <c r="J178" s="296"/>
      <c r="K178" s="296"/>
      <c r="L178" s="296"/>
      <c r="M178" s="296"/>
      <c r="N178" s="296"/>
      <c r="O178" s="296"/>
      <c r="P178" s="296"/>
      <c r="Q178" s="296"/>
      <c r="R178" s="296"/>
      <c r="S178" s="296"/>
      <c r="T178" s="296"/>
      <c r="U178" s="296"/>
      <c r="V178" s="296"/>
      <c r="W178" s="296"/>
      <c r="X178" s="296"/>
      <c r="Y178" s="296"/>
      <c r="Z178" s="296"/>
      <c r="AA178" s="296"/>
      <c r="AB178" s="296"/>
      <c r="AC178" s="296"/>
      <c r="AD178" s="296"/>
      <c r="AE178" s="296"/>
      <c r="AF178" s="296"/>
      <c r="AG178" s="296"/>
      <c r="AH178" s="296"/>
      <c r="AI178" s="296"/>
      <c r="AJ178" s="296"/>
      <c r="AK178" s="296"/>
      <c r="AL178" s="296"/>
      <c r="AM178" s="255"/>
    </row>
    <row r="179" spans="1:39" ht="15" customHeight="1">
      <c r="A179" s="296"/>
      <c r="B179" s="296"/>
      <c r="C179" s="296"/>
      <c r="D179" s="296"/>
      <c r="E179" s="296"/>
      <c r="F179" s="296"/>
      <c r="G179" s="296"/>
      <c r="H179" s="296"/>
      <c r="I179" s="296"/>
      <c r="J179" s="296"/>
      <c r="K179" s="296"/>
      <c r="L179" s="296"/>
      <c r="M179" s="296"/>
      <c r="N179" s="296"/>
      <c r="O179" s="296"/>
      <c r="P179" s="296"/>
      <c r="Q179" s="296"/>
      <c r="R179" s="296"/>
      <c r="S179" s="296"/>
      <c r="T179" s="296"/>
      <c r="U179" s="296"/>
      <c r="V179" s="296"/>
      <c r="W179" s="296"/>
      <c r="X179" s="296"/>
      <c r="Y179" s="296"/>
      <c r="Z179" s="296"/>
      <c r="AA179" s="296"/>
      <c r="AB179" s="296"/>
      <c r="AC179" s="296"/>
      <c r="AD179" s="296"/>
      <c r="AE179" s="296"/>
      <c r="AF179" s="296"/>
      <c r="AG179" s="296"/>
      <c r="AH179" s="296"/>
      <c r="AI179" s="296"/>
      <c r="AJ179" s="296"/>
      <c r="AK179" s="296"/>
      <c r="AL179" s="296"/>
      <c r="AM179" s="255"/>
    </row>
    <row r="180" spans="1:39" ht="15" customHeight="1">
      <c r="A180" s="296"/>
      <c r="B180" s="296"/>
      <c r="C180" s="296"/>
      <c r="D180" s="296"/>
      <c r="E180" s="296"/>
      <c r="F180" s="296"/>
      <c r="G180" s="296"/>
      <c r="H180" s="296"/>
      <c r="I180" s="296"/>
      <c r="J180" s="296"/>
      <c r="K180" s="296"/>
      <c r="L180" s="296"/>
      <c r="M180" s="296"/>
      <c r="N180" s="296"/>
      <c r="O180" s="296"/>
      <c r="P180" s="296"/>
      <c r="Q180" s="296"/>
      <c r="R180" s="296"/>
      <c r="S180" s="296"/>
      <c r="T180" s="296"/>
      <c r="U180" s="296"/>
      <c r="V180" s="296"/>
      <c r="W180" s="296"/>
      <c r="X180" s="296"/>
      <c r="Y180" s="296"/>
      <c r="Z180" s="296"/>
      <c r="AA180" s="296"/>
      <c r="AB180" s="296"/>
      <c r="AC180" s="296"/>
      <c r="AD180" s="296"/>
      <c r="AE180" s="296"/>
      <c r="AF180" s="296"/>
      <c r="AG180" s="296"/>
      <c r="AH180" s="296"/>
      <c r="AI180" s="296"/>
      <c r="AJ180" s="296"/>
      <c r="AK180" s="296"/>
      <c r="AL180" s="296"/>
      <c r="AM180" s="255"/>
    </row>
    <row r="181" spans="1:39" ht="9.6" customHeight="1">
      <c r="A181" s="296"/>
      <c r="B181" s="296"/>
      <c r="C181" s="296"/>
      <c r="D181" s="296"/>
      <c r="E181" s="296"/>
      <c r="F181" s="296"/>
      <c r="G181" s="296"/>
      <c r="H181" s="296"/>
      <c r="I181" s="296"/>
      <c r="J181" s="296"/>
      <c r="K181" s="296"/>
      <c r="L181" s="296"/>
      <c r="M181" s="296"/>
      <c r="N181" s="296"/>
      <c r="O181" s="296"/>
      <c r="P181" s="296"/>
      <c r="Q181" s="296"/>
      <c r="R181" s="296"/>
      <c r="S181" s="296"/>
      <c r="T181" s="296"/>
      <c r="U181" s="296"/>
      <c r="V181" s="296"/>
      <c r="W181" s="296"/>
      <c r="X181" s="296"/>
      <c r="Y181" s="296"/>
      <c r="Z181" s="296"/>
      <c r="AA181" s="296"/>
      <c r="AB181" s="296"/>
      <c r="AC181" s="296"/>
      <c r="AD181" s="296"/>
      <c r="AE181" s="296"/>
      <c r="AF181" s="296"/>
      <c r="AG181" s="296"/>
      <c r="AH181" s="296"/>
      <c r="AI181" s="296"/>
      <c r="AJ181" s="296"/>
      <c r="AK181" s="296"/>
      <c r="AL181" s="296"/>
      <c r="AM181" s="255"/>
    </row>
    <row r="182" spans="1:39" ht="4.5" customHeight="1">
      <c r="A182" s="4" t="s">
        <v>2108</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326" t="s">
        <v>2276</v>
      </c>
      <c r="C183" s="327"/>
      <c r="D183" s="327"/>
      <c r="E183" s="327"/>
      <c r="F183" s="327"/>
      <c r="G183" s="327"/>
      <c r="H183" s="327"/>
      <c r="I183" s="327"/>
      <c r="J183" s="327"/>
      <c r="K183" s="327"/>
      <c r="L183" s="327"/>
      <c r="M183" s="327"/>
      <c r="N183" s="327"/>
      <c r="O183" s="327"/>
      <c r="P183" s="327"/>
      <c r="Q183" s="327"/>
      <c r="R183" s="327"/>
      <c r="S183" s="327"/>
      <c r="T183" s="327"/>
      <c r="U183" s="327"/>
      <c r="V183" s="327"/>
      <c r="W183" s="327"/>
      <c r="X183" s="327"/>
      <c r="Y183" s="327"/>
      <c r="Z183" s="327"/>
      <c r="AA183" s="327"/>
      <c r="AB183" s="327"/>
      <c r="AC183" s="327"/>
      <c r="AD183" s="327"/>
      <c r="AE183" s="328"/>
      <c r="AF183" s="335" t="s">
        <v>2170</v>
      </c>
      <c r="AG183" s="292"/>
      <c r="AH183" s="292"/>
      <c r="AI183" s="292"/>
      <c r="AJ183" s="292"/>
      <c r="AK183" s="292"/>
      <c r="AL183" s="178"/>
      <c r="AM183" s="4"/>
    </row>
    <row r="184" spans="1:39" ht="27" customHeight="1">
      <c r="A184" s="4"/>
      <c r="B184" s="322" t="s">
        <v>2278</v>
      </c>
      <c r="C184" s="322"/>
      <c r="D184" s="322"/>
      <c r="E184" s="322"/>
      <c r="F184" s="322"/>
      <c r="G184" s="322"/>
      <c r="H184" s="322"/>
      <c r="I184" s="322"/>
      <c r="J184" s="322" t="s">
        <v>2280</v>
      </c>
      <c r="K184" s="322"/>
      <c r="L184" s="322"/>
      <c r="M184" s="322"/>
      <c r="N184" s="322"/>
      <c r="O184" s="322"/>
      <c r="P184" s="322"/>
      <c r="Q184" s="322"/>
      <c r="R184" s="322"/>
      <c r="S184" s="322"/>
      <c r="T184" s="322"/>
      <c r="U184" s="322"/>
      <c r="V184" s="322"/>
      <c r="W184" s="322"/>
      <c r="X184" s="322"/>
      <c r="Y184" s="322"/>
      <c r="Z184" s="322"/>
      <c r="AA184" s="322"/>
      <c r="AB184" s="322"/>
      <c r="AC184" s="322"/>
      <c r="AD184" s="322"/>
      <c r="AE184" s="322"/>
      <c r="AF184" s="326" t="s">
        <v>2281</v>
      </c>
      <c r="AG184" s="327"/>
      <c r="AH184" s="327"/>
      <c r="AI184" s="327"/>
      <c r="AJ184" s="327"/>
      <c r="AK184" s="327"/>
      <c r="AL184" s="207"/>
      <c r="AM184" s="4"/>
    </row>
    <row r="185" spans="1:39" ht="27" customHeight="1">
      <c r="A185" s="4"/>
      <c r="B185" s="322" t="s">
        <v>2279</v>
      </c>
      <c r="C185" s="322"/>
      <c r="D185" s="322"/>
      <c r="E185" s="322"/>
      <c r="F185" s="322"/>
      <c r="G185" s="322"/>
      <c r="H185" s="322"/>
      <c r="I185" s="322"/>
      <c r="J185" s="323" t="s">
        <v>2293</v>
      </c>
      <c r="K185" s="324"/>
      <c r="L185" s="324"/>
      <c r="M185" s="324"/>
      <c r="N185" s="324"/>
      <c r="O185" s="324"/>
      <c r="P185" s="324"/>
      <c r="Q185" s="324"/>
      <c r="R185" s="324"/>
      <c r="S185" s="324"/>
      <c r="T185" s="324"/>
      <c r="U185" s="324"/>
      <c r="V185" s="324"/>
      <c r="W185" s="324"/>
      <c r="X185" s="324"/>
      <c r="Y185" s="324"/>
      <c r="Z185" s="324"/>
      <c r="AA185" s="324"/>
      <c r="AB185" s="324"/>
      <c r="AC185" s="324"/>
      <c r="AD185" s="324"/>
      <c r="AE185" s="325"/>
      <c r="AF185" s="326" t="s">
        <v>2282</v>
      </c>
      <c r="AG185" s="327"/>
      <c r="AH185" s="327"/>
      <c r="AI185" s="327"/>
      <c r="AJ185" s="327"/>
      <c r="AK185" s="327"/>
      <c r="AL185" s="207"/>
      <c r="AM185" s="4"/>
    </row>
    <row r="186" spans="1:39" ht="24" customHeight="1">
      <c r="A186" s="392" t="s">
        <v>2468</v>
      </c>
      <c r="B186" s="392"/>
      <c r="C186" s="392"/>
      <c r="D186" s="392"/>
      <c r="E186" s="392"/>
      <c r="F186" s="392"/>
      <c r="G186" s="392"/>
      <c r="H186" s="392"/>
      <c r="I186" s="392"/>
      <c r="J186" s="392"/>
      <c r="K186" s="392"/>
      <c r="L186" s="392"/>
      <c r="M186" s="392"/>
      <c r="N186" s="392"/>
      <c r="O186" s="392"/>
      <c r="P186" s="392"/>
      <c r="Q186" s="392"/>
      <c r="R186" s="392"/>
      <c r="S186" s="392"/>
      <c r="T186" s="392"/>
      <c r="U186" s="392"/>
      <c r="V186" s="392"/>
      <c r="W186" s="392"/>
      <c r="X186" s="392"/>
      <c r="Y186" s="392"/>
      <c r="Z186" s="392"/>
      <c r="AA186" s="392"/>
      <c r="AB186" s="392"/>
      <c r="AC186" s="392"/>
      <c r="AD186" s="392"/>
      <c r="AE186" s="392"/>
      <c r="AF186" s="392"/>
      <c r="AG186" s="392"/>
      <c r="AH186" s="392"/>
      <c r="AI186" s="392"/>
      <c r="AJ186" s="392"/>
      <c r="AK186" s="392"/>
      <c r="AL186" s="392"/>
      <c r="AM186" s="4"/>
    </row>
    <row r="187" spans="1:39" ht="26.1" customHeight="1">
      <c r="A187" s="392"/>
      <c r="B187" s="392"/>
      <c r="C187" s="392"/>
      <c r="D187" s="392"/>
      <c r="E187" s="392"/>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4"/>
    </row>
    <row r="188" spans="1:39" ht="27" customHeight="1">
      <c r="A188" s="4"/>
      <c r="B188" s="397" t="s">
        <v>2276</v>
      </c>
      <c r="C188" s="398"/>
      <c r="D188" s="398"/>
      <c r="E188" s="398"/>
      <c r="F188" s="398"/>
      <c r="G188" s="398"/>
      <c r="H188" s="398"/>
      <c r="I188" s="398"/>
      <c r="J188" s="398"/>
      <c r="K188" s="398"/>
      <c r="L188" s="398"/>
      <c r="M188" s="398"/>
      <c r="N188" s="398"/>
      <c r="O188" s="398"/>
      <c r="P188" s="398"/>
      <c r="Q188" s="398"/>
      <c r="R188" s="398"/>
      <c r="S188" s="398"/>
      <c r="T188" s="398"/>
      <c r="U188" s="398"/>
      <c r="V188" s="398"/>
      <c r="W188" s="398"/>
      <c r="X188" s="398"/>
      <c r="Y188" s="398"/>
      <c r="Z188" s="398"/>
      <c r="AA188" s="398"/>
      <c r="AB188" s="398"/>
      <c r="AC188" s="398"/>
      <c r="AD188" s="398"/>
      <c r="AE188" s="399"/>
      <c r="AF188" s="335" t="s">
        <v>2170</v>
      </c>
      <c r="AG188" s="292"/>
      <c r="AH188" s="292"/>
      <c r="AI188" s="292"/>
      <c r="AJ188" s="292"/>
      <c r="AK188" s="292"/>
      <c r="AL188" s="178"/>
      <c r="AM188" s="4"/>
    </row>
    <row r="189" spans="1:39" ht="42" customHeight="1">
      <c r="A189" s="4"/>
      <c r="B189" s="400"/>
      <c r="C189" s="401"/>
      <c r="D189" s="401"/>
      <c r="E189" s="401"/>
      <c r="F189" s="401"/>
      <c r="G189" s="401"/>
      <c r="H189" s="401"/>
      <c r="I189" s="401"/>
      <c r="J189" s="401"/>
      <c r="K189" s="401"/>
      <c r="L189" s="401"/>
      <c r="M189" s="401"/>
      <c r="N189" s="401"/>
      <c r="O189" s="401"/>
      <c r="P189" s="401"/>
      <c r="Q189" s="401"/>
      <c r="R189" s="401"/>
      <c r="S189" s="401"/>
      <c r="T189" s="401"/>
      <c r="U189" s="401"/>
      <c r="V189" s="401"/>
      <c r="W189" s="401"/>
      <c r="X189" s="401"/>
      <c r="Y189" s="401"/>
      <c r="Z189" s="401"/>
      <c r="AA189" s="401"/>
      <c r="AB189" s="401"/>
      <c r="AC189" s="401"/>
      <c r="AD189" s="401"/>
      <c r="AE189" s="402"/>
      <c r="AF189" s="326" t="s">
        <v>2303</v>
      </c>
      <c r="AG189" s="327"/>
      <c r="AH189" s="328"/>
      <c r="AI189" s="326" t="s">
        <v>2283</v>
      </c>
      <c r="AJ189" s="327"/>
      <c r="AK189" s="327"/>
      <c r="AL189" s="178"/>
      <c r="AM189" s="4"/>
    </row>
    <row r="190" spans="1:39" ht="30" customHeight="1">
      <c r="A190" s="4"/>
      <c r="B190" s="321" t="s">
        <v>76</v>
      </c>
      <c r="C190" s="321"/>
      <c r="D190" s="321"/>
      <c r="E190" s="321"/>
      <c r="F190" s="321"/>
      <c r="G190" s="321"/>
      <c r="H190" s="321"/>
      <c r="I190" s="321"/>
      <c r="J190" s="305" t="s">
        <v>2284</v>
      </c>
      <c r="K190" s="293"/>
      <c r="L190" s="293"/>
      <c r="M190" s="293"/>
      <c r="N190" s="293"/>
      <c r="O190" s="293"/>
      <c r="P190" s="293"/>
      <c r="Q190" s="293"/>
      <c r="R190" s="293"/>
      <c r="S190" s="293"/>
      <c r="T190" s="293"/>
      <c r="U190" s="293"/>
      <c r="V190" s="293"/>
      <c r="W190" s="293"/>
      <c r="X190" s="293"/>
      <c r="Y190" s="293"/>
      <c r="Z190" s="293"/>
      <c r="AA190" s="293"/>
      <c r="AB190" s="293"/>
      <c r="AC190" s="293"/>
      <c r="AD190" s="293"/>
      <c r="AE190" s="306"/>
      <c r="AF190" s="326">
        <v>10</v>
      </c>
      <c r="AG190" s="327"/>
      <c r="AH190" s="328"/>
      <c r="AI190" s="326">
        <v>30</v>
      </c>
      <c r="AJ190" s="327"/>
      <c r="AK190" s="327"/>
      <c r="AL190" s="207"/>
      <c r="AM190" s="4"/>
    </row>
    <row r="191" spans="1:39" ht="30" customHeight="1">
      <c r="A191" s="4"/>
      <c r="B191" s="323" t="s">
        <v>2285</v>
      </c>
      <c r="C191" s="324"/>
      <c r="D191" s="324"/>
      <c r="E191" s="324"/>
      <c r="F191" s="324"/>
      <c r="G191" s="324"/>
      <c r="H191" s="324"/>
      <c r="I191" s="324"/>
      <c r="J191" s="324"/>
      <c r="K191" s="324"/>
      <c r="L191" s="324"/>
      <c r="M191" s="324"/>
      <c r="N191" s="324"/>
      <c r="O191" s="324"/>
      <c r="P191" s="324"/>
      <c r="Q191" s="324"/>
      <c r="R191" s="324"/>
      <c r="S191" s="324"/>
      <c r="T191" s="324"/>
      <c r="U191" s="324"/>
      <c r="V191" s="324"/>
      <c r="W191" s="324"/>
      <c r="X191" s="324"/>
      <c r="Y191" s="324"/>
      <c r="Z191" s="324"/>
      <c r="AA191" s="324"/>
      <c r="AB191" s="324"/>
      <c r="AC191" s="324"/>
      <c r="AD191" s="324"/>
      <c r="AE191" s="325"/>
      <c r="AF191" s="326">
        <v>11</v>
      </c>
      <c r="AG191" s="327"/>
      <c r="AH191" s="328"/>
      <c r="AI191" s="326">
        <v>31</v>
      </c>
      <c r="AJ191" s="327"/>
      <c r="AK191" s="327"/>
      <c r="AL191" s="207"/>
      <c r="AM191" s="4"/>
    </row>
    <row r="192" spans="1:39" ht="129.6" customHeight="1">
      <c r="A192" s="4"/>
      <c r="B192" s="321" t="s">
        <v>77</v>
      </c>
      <c r="C192" s="321"/>
      <c r="D192" s="321"/>
      <c r="E192" s="321"/>
      <c r="F192" s="321"/>
      <c r="G192" s="321"/>
      <c r="H192" s="321"/>
      <c r="I192" s="321"/>
      <c r="J192" s="322" t="s">
        <v>2304</v>
      </c>
      <c r="K192" s="322"/>
      <c r="L192" s="322"/>
      <c r="M192" s="322"/>
      <c r="N192" s="322"/>
      <c r="O192" s="322"/>
      <c r="P192" s="322"/>
      <c r="Q192" s="322"/>
      <c r="R192" s="322"/>
      <c r="S192" s="322"/>
      <c r="T192" s="322"/>
      <c r="U192" s="322"/>
      <c r="V192" s="322"/>
      <c r="W192" s="322"/>
      <c r="X192" s="322"/>
      <c r="Y192" s="322"/>
      <c r="Z192" s="322"/>
      <c r="AA192" s="322"/>
      <c r="AB192" s="322"/>
      <c r="AC192" s="322"/>
      <c r="AD192" s="322"/>
      <c r="AE192" s="322"/>
      <c r="AF192" s="326">
        <v>12</v>
      </c>
      <c r="AG192" s="327"/>
      <c r="AH192" s="328"/>
      <c r="AI192" s="326">
        <v>32</v>
      </c>
      <c r="AJ192" s="327"/>
      <c r="AK192" s="327"/>
      <c r="AL192" s="207"/>
      <c r="AM192" s="4"/>
    </row>
    <row r="193" spans="1:39" ht="30" customHeight="1">
      <c r="A193" s="4"/>
      <c r="B193" s="323" t="s">
        <v>78</v>
      </c>
      <c r="C193" s="324"/>
      <c r="D193" s="324"/>
      <c r="E193" s="324"/>
      <c r="F193" s="324"/>
      <c r="G193" s="324"/>
      <c r="H193" s="324"/>
      <c r="I193" s="324"/>
      <c r="J193" s="324"/>
      <c r="K193" s="324"/>
      <c r="L193" s="324"/>
      <c r="M193" s="324"/>
      <c r="N193" s="324"/>
      <c r="O193" s="324"/>
      <c r="P193" s="324"/>
      <c r="Q193" s="324"/>
      <c r="R193" s="324"/>
      <c r="S193" s="324"/>
      <c r="T193" s="324"/>
      <c r="U193" s="324"/>
      <c r="V193" s="324"/>
      <c r="W193" s="324"/>
      <c r="X193" s="324"/>
      <c r="Y193" s="324"/>
      <c r="Z193" s="324"/>
      <c r="AA193" s="324"/>
      <c r="AB193" s="324"/>
      <c r="AC193" s="324"/>
      <c r="AD193" s="324"/>
      <c r="AE193" s="325"/>
      <c r="AF193" s="326">
        <v>13</v>
      </c>
      <c r="AG193" s="327"/>
      <c r="AH193" s="328"/>
      <c r="AI193" s="326">
        <v>33</v>
      </c>
      <c r="AJ193" s="327"/>
      <c r="AK193" s="327"/>
      <c r="AL193" s="207"/>
      <c r="AM193" s="4"/>
    </row>
    <row r="194" spans="1:39" ht="39.950000000000003" customHeight="1">
      <c r="A194" s="4"/>
      <c r="B194" s="321" t="s">
        <v>79</v>
      </c>
      <c r="C194" s="321"/>
      <c r="D194" s="321"/>
      <c r="E194" s="321"/>
      <c r="F194" s="321"/>
      <c r="G194" s="321"/>
      <c r="H194" s="321"/>
      <c r="I194" s="321"/>
      <c r="J194" s="322" t="s">
        <v>2286</v>
      </c>
      <c r="K194" s="321"/>
      <c r="L194" s="321"/>
      <c r="M194" s="321"/>
      <c r="N194" s="321"/>
      <c r="O194" s="321"/>
      <c r="P194" s="321"/>
      <c r="Q194" s="321"/>
      <c r="R194" s="321"/>
      <c r="S194" s="321"/>
      <c r="T194" s="321"/>
      <c r="U194" s="321"/>
      <c r="V194" s="321"/>
      <c r="W194" s="321"/>
      <c r="X194" s="321"/>
      <c r="Y194" s="321"/>
      <c r="Z194" s="321"/>
      <c r="AA194" s="321"/>
      <c r="AB194" s="321"/>
      <c r="AC194" s="321"/>
      <c r="AD194" s="321"/>
      <c r="AE194" s="321"/>
      <c r="AF194" s="326">
        <v>14</v>
      </c>
      <c r="AG194" s="327"/>
      <c r="AH194" s="328"/>
      <c r="AI194" s="326">
        <v>34</v>
      </c>
      <c r="AJ194" s="327"/>
      <c r="AK194" s="327"/>
      <c r="AL194" s="207"/>
      <c r="AM194" s="4"/>
    </row>
    <row r="195" spans="1:39" ht="39.950000000000003" customHeight="1">
      <c r="A195" s="4"/>
      <c r="B195" s="321" t="s">
        <v>80</v>
      </c>
      <c r="C195" s="321"/>
      <c r="D195" s="321"/>
      <c r="E195" s="321"/>
      <c r="F195" s="321"/>
      <c r="G195" s="321"/>
      <c r="H195" s="321"/>
      <c r="I195" s="321"/>
      <c r="J195" s="322" t="s">
        <v>2287</v>
      </c>
      <c r="K195" s="322"/>
      <c r="L195" s="322"/>
      <c r="M195" s="322"/>
      <c r="N195" s="322"/>
      <c r="O195" s="322"/>
      <c r="P195" s="322"/>
      <c r="Q195" s="322"/>
      <c r="R195" s="322"/>
      <c r="S195" s="322"/>
      <c r="T195" s="322"/>
      <c r="U195" s="322"/>
      <c r="V195" s="322"/>
      <c r="W195" s="322"/>
      <c r="X195" s="322"/>
      <c r="Y195" s="322"/>
      <c r="Z195" s="322"/>
      <c r="AA195" s="322"/>
      <c r="AB195" s="322"/>
      <c r="AC195" s="322"/>
      <c r="AD195" s="322"/>
      <c r="AE195" s="322"/>
      <c r="AF195" s="326">
        <v>15</v>
      </c>
      <c r="AG195" s="327"/>
      <c r="AH195" s="328"/>
      <c r="AI195" s="326">
        <v>35</v>
      </c>
      <c r="AJ195" s="327"/>
      <c r="AK195" s="327"/>
      <c r="AL195" s="207"/>
      <c r="AM195" s="4"/>
    </row>
    <row r="196" spans="1:39" ht="30" customHeight="1">
      <c r="A196" s="4"/>
      <c r="B196" s="305" t="s">
        <v>81</v>
      </c>
      <c r="C196" s="293"/>
      <c r="D196" s="293"/>
      <c r="E196" s="293"/>
      <c r="F196" s="293"/>
      <c r="G196" s="293"/>
      <c r="H196" s="293"/>
      <c r="I196" s="293"/>
      <c r="J196" s="293"/>
      <c r="K196" s="293"/>
      <c r="L196" s="293"/>
      <c r="M196" s="293"/>
      <c r="N196" s="293"/>
      <c r="O196" s="293"/>
      <c r="P196" s="293"/>
      <c r="Q196" s="293"/>
      <c r="R196" s="293"/>
      <c r="S196" s="293"/>
      <c r="T196" s="293"/>
      <c r="U196" s="293"/>
      <c r="V196" s="293"/>
      <c r="W196" s="293"/>
      <c r="X196" s="293"/>
      <c r="Y196" s="293"/>
      <c r="Z196" s="293"/>
      <c r="AA196" s="293"/>
      <c r="AB196" s="293"/>
      <c r="AC196" s="293"/>
      <c r="AD196" s="293"/>
      <c r="AE196" s="306"/>
      <c r="AF196" s="326">
        <v>16</v>
      </c>
      <c r="AG196" s="327"/>
      <c r="AH196" s="328"/>
      <c r="AI196" s="326">
        <v>36</v>
      </c>
      <c r="AJ196" s="327"/>
      <c r="AK196" s="327"/>
      <c r="AL196" s="207"/>
      <c r="AM196" s="4"/>
    </row>
    <row r="197" spans="1:39" ht="30" customHeight="1">
      <c r="A197" s="4"/>
      <c r="B197" s="305" t="s">
        <v>82</v>
      </c>
      <c r="C197" s="293"/>
      <c r="D197" s="293"/>
      <c r="E197" s="293"/>
      <c r="F197" s="293"/>
      <c r="G197" s="293"/>
      <c r="H197" s="293"/>
      <c r="I197" s="293"/>
      <c r="J197" s="293"/>
      <c r="K197" s="293"/>
      <c r="L197" s="293"/>
      <c r="M197" s="293"/>
      <c r="N197" s="293"/>
      <c r="O197" s="293"/>
      <c r="P197" s="293"/>
      <c r="Q197" s="293"/>
      <c r="R197" s="293"/>
      <c r="S197" s="293"/>
      <c r="T197" s="293"/>
      <c r="U197" s="293"/>
      <c r="V197" s="293"/>
      <c r="W197" s="293"/>
      <c r="X197" s="293"/>
      <c r="Y197" s="293"/>
      <c r="Z197" s="293"/>
      <c r="AA197" s="293"/>
      <c r="AB197" s="293"/>
      <c r="AC197" s="293"/>
      <c r="AD197" s="293"/>
      <c r="AE197" s="306"/>
      <c r="AF197" s="326">
        <v>17</v>
      </c>
      <c r="AG197" s="327"/>
      <c r="AH197" s="328"/>
      <c r="AI197" s="326">
        <v>37</v>
      </c>
      <c r="AJ197" s="327"/>
      <c r="AK197" s="327"/>
      <c r="AL197" s="207"/>
      <c r="AM197" s="4"/>
    </row>
    <row r="198" spans="1:39" ht="30" customHeight="1">
      <c r="A198" s="4"/>
      <c r="B198" s="321" t="s">
        <v>83</v>
      </c>
      <c r="C198" s="321"/>
      <c r="D198" s="321"/>
      <c r="E198" s="321"/>
      <c r="F198" s="321"/>
      <c r="G198" s="321"/>
      <c r="H198" s="321"/>
      <c r="I198" s="321"/>
      <c r="J198" s="322" t="s">
        <v>2288</v>
      </c>
      <c r="K198" s="322"/>
      <c r="L198" s="322"/>
      <c r="M198" s="322"/>
      <c r="N198" s="322"/>
      <c r="O198" s="322"/>
      <c r="P198" s="322"/>
      <c r="Q198" s="322"/>
      <c r="R198" s="322"/>
      <c r="S198" s="322"/>
      <c r="T198" s="322"/>
      <c r="U198" s="322"/>
      <c r="V198" s="322"/>
      <c r="W198" s="322"/>
      <c r="X198" s="322"/>
      <c r="Y198" s="322"/>
      <c r="Z198" s="322"/>
      <c r="AA198" s="322"/>
      <c r="AB198" s="322"/>
      <c r="AC198" s="322"/>
      <c r="AD198" s="322"/>
      <c r="AE198" s="322"/>
      <c r="AF198" s="326">
        <v>18</v>
      </c>
      <c r="AG198" s="327"/>
      <c r="AH198" s="328"/>
      <c r="AI198" s="326">
        <v>38</v>
      </c>
      <c r="AJ198" s="327"/>
      <c r="AK198" s="327"/>
      <c r="AL198" s="207"/>
      <c r="AM198" s="4"/>
    </row>
    <row r="199" spans="1:39" ht="39.950000000000003" customHeight="1">
      <c r="A199" s="4"/>
      <c r="B199" s="322" t="s">
        <v>84</v>
      </c>
      <c r="C199" s="322"/>
      <c r="D199" s="322"/>
      <c r="E199" s="322"/>
      <c r="F199" s="322"/>
      <c r="G199" s="322"/>
      <c r="H199" s="322"/>
      <c r="I199" s="322"/>
      <c r="J199" s="321" t="s">
        <v>2289</v>
      </c>
      <c r="K199" s="321"/>
      <c r="L199" s="321"/>
      <c r="M199" s="321"/>
      <c r="N199" s="321"/>
      <c r="O199" s="321"/>
      <c r="P199" s="321"/>
      <c r="Q199" s="321"/>
      <c r="R199" s="321"/>
      <c r="S199" s="321"/>
      <c r="T199" s="321"/>
      <c r="U199" s="321"/>
      <c r="V199" s="321"/>
      <c r="W199" s="321"/>
      <c r="X199" s="321"/>
      <c r="Y199" s="321"/>
      <c r="Z199" s="321"/>
      <c r="AA199" s="321"/>
      <c r="AB199" s="321"/>
      <c r="AC199" s="321"/>
      <c r="AD199" s="321"/>
      <c r="AE199" s="321"/>
      <c r="AF199" s="326">
        <v>19</v>
      </c>
      <c r="AG199" s="327"/>
      <c r="AH199" s="328"/>
      <c r="AI199" s="326">
        <v>39</v>
      </c>
      <c r="AJ199" s="327"/>
      <c r="AK199" s="327"/>
      <c r="AL199" s="207"/>
      <c r="AM199" s="4"/>
    </row>
    <row r="200" spans="1:39" ht="39.950000000000003" customHeight="1">
      <c r="A200" s="4"/>
      <c r="B200" s="305" t="s">
        <v>85</v>
      </c>
      <c r="C200" s="293"/>
      <c r="D200" s="293"/>
      <c r="E200" s="293"/>
      <c r="F200" s="293"/>
      <c r="G200" s="293"/>
      <c r="H200" s="293"/>
      <c r="I200" s="306"/>
      <c r="J200" s="322" t="s">
        <v>2290</v>
      </c>
      <c r="K200" s="322"/>
      <c r="L200" s="322"/>
      <c r="M200" s="322"/>
      <c r="N200" s="322"/>
      <c r="O200" s="322"/>
      <c r="P200" s="322"/>
      <c r="Q200" s="322"/>
      <c r="R200" s="322"/>
      <c r="S200" s="322"/>
      <c r="T200" s="322"/>
      <c r="U200" s="322"/>
      <c r="V200" s="322"/>
      <c r="W200" s="322"/>
      <c r="X200" s="322"/>
      <c r="Y200" s="322"/>
      <c r="Z200" s="322"/>
      <c r="AA200" s="322"/>
      <c r="AB200" s="322"/>
      <c r="AC200" s="322"/>
      <c r="AD200" s="322"/>
      <c r="AE200" s="322"/>
      <c r="AF200" s="326">
        <v>20</v>
      </c>
      <c r="AG200" s="327"/>
      <c r="AH200" s="328"/>
      <c r="AI200" s="326">
        <v>40</v>
      </c>
      <c r="AJ200" s="327"/>
      <c r="AK200" s="327"/>
      <c r="AL200" s="207"/>
      <c r="AM200" s="4"/>
    </row>
    <row r="201" spans="1:39" ht="30" customHeight="1">
      <c r="A201" s="4"/>
      <c r="B201" s="321" t="s">
        <v>86</v>
      </c>
      <c r="C201" s="321"/>
      <c r="D201" s="321"/>
      <c r="E201" s="321"/>
      <c r="F201" s="321"/>
      <c r="G201" s="321"/>
      <c r="H201" s="321"/>
      <c r="I201" s="321"/>
      <c r="J201" s="321" t="s">
        <v>2291</v>
      </c>
      <c r="K201" s="321"/>
      <c r="L201" s="321"/>
      <c r="M201" s="321"/>
      <c r="N201" s="321"/>
      <c r="O201" s="321"/>
      <c r="P201" s="321"/>
      <c r="Q201" s="321"/>
      <c r="R201" s="321"/>
      <c r="S201" s="321"/>
      <c r="T201" s="321"/>
      <c r="U201" s="321"/>
      <c r="V201" s="321"/>
      <c r="W201" s="321"/>
      <c r="X201" s="321"/>
      <c r="Y201" s="321"/>
      <c r="Z201" s="321"/>
      <c r="AA201" s="321"/>
      <c r="AB201" s="321"/>
      <c r="AC201" s="321"/>
      <c r="AD201" s="321"/>
      <c r="AE201" s="321"/>
      <c r="AF201" s="326">
        <v>21</v>
      </c>
      <c r="AG201" s="327"/>
      <c r="AH201" s="328"/>
      <c r="AI201" s="326">
        <v>41</v>
      </c>
      <c r="AJ201" s="327"/>
      <c r="AK201" s="327"/>
      <c r="AL201" s="207"/>
      <c r="AM201" s="4"/>
    </row>
    <row r="202" spans="1:39" ht="69.599999999999994" customHeight="1">
      <c r="A202" s="4"/>
      <c r="B202" s="321" t="s">
        <v>87</v>
      </c>
      <c r="C202" s="321"/>
      <c r="D202" s="321"/>
      <c r="E202" s="321"/>
      <c r="F202" s="321"/>
      <c r="G202" s="321"/>
      <c r="H202" s="321"/>
      <c r="I202" s="321"/>
      <c r="J202" s="322" t="s">
        <v>2292</v>
      </c>
      <c r="K202" s="322"/>
      <c r="L202" s="322"/>
      <c r="M202" s="322"/>
      <c r="N202" s="322"/>
      <c r="O202" s="322"/>
      <c r="P202" s="322"/>
      <c r="Q202" s="322"/>
      <c r="R202" s="322"/>
      <c r="S202" s="322"/>
      <c r="T202" s="322"/>
      <c r="U202" s="322"/>
      <c r="V202" s="322"/>
      <c r="W202" s="322"/>
      <c r="X202" s="322"/>
      <c r="Y202" s="322"/>
      <c r="Z202" s="322"/>
      <c r="AA202" s="322"/>
      <c r="AB202" s="322"/>
      <c r="AC202" s="322"/>
      <c r="AD202" s="322"/>
      <c r="AE202" s="322"/>
      <c r="AF202" s="326">
        <v>22</v>
      </c>
      <c r="AG202" s="327"/>
      <c r="AH202" s="328"/>
      <c r="AI202" s="326">
        <v>42</v>
      </c>
      <c r="AJ202" s="327"/>
      <c r="AK202" s="327"/>
      <c r="AL202" s="207"/>
      <c r="AM202" s="4"/>
    </row>
    <row r="203" spans="1:39" ht="30" customHeight="1">
      <c r="A203" s="4"/>
      <c r="B203" s="305" t="s">
        <v>2277</v>
      </c>
      <c r="C203" s="293"/>
      <c r="D203" s="293"/>
      <c r="E203" s="293"/>
      <c r="F203" s="293"/>
      <c r="G203" s="293"/>
      <c r="H203" s="293"/>
      <c r="I203" s="293"/>
      <c r="J203" s="293"/>
      <c r="K203" s="293"/>
      <c r="L203" s="293"/>
      <c r="M203" s="293"/>
      <c r="N203" s="293"/>
      <c r="O203" s="293"/>
      <c r="P203" s="293"/>
      <c r="Q203" s="293"/>
      <c r="R203" s="293"/>
      <c r="S203" s="293"/>
      <c r="T203" s="293"/>
      <c r="U203" s="293"/>
      <c r="V203" s="293"/>
      <c r="W203" s="293"/>
      <c r="X203" s="293"/>
      <c r="Y203" s="293"/>
      <c r="Z203" s="293"/>
      <c r="AA203" s="293"/>
      <c r="AB203" s="293"/>
      <c r="AC203" s="293"/>
      <c r="AD203" s="293"/>
      <c r="AE203" s="306"/>
      <c r="AF203" s="326">
        <v>23</v>
      </c>
      <c r="AG203" s="327"/>
      <c r="AH203" s="328"/>
      <c r="AI203" s="326">
        <v>43</v>
      </c>
      <c r="AJ203" s="327"/>
      <c r="AK203" s="327"/>
      <c r="AL203" s="207"/>
      <c r="AM203" s="4"/>
    </row>
    <row r="204" spans="1:39" ht="30" customHeight="1">
      <c r="A204" s="4"/>
      <c r="B204" s="305" t="s">
        <v>2256</v>
      </c>
      <c r="C204" s="293"/>
      <c r="D204" s="293"/>
      <c r="E204" s="293"/>
      <c r="F204" s="293"/>
      <c r="G204" s="293"/>
      <c r="H204" s="293"/>
      <c r="I204" s="293"/>
      <c r="J204" s="293"/>
      <c r="K204" s="293"/>
      <c r="L204" s="293"/>
      <c r="M204" s="293"/>
      <c r="N204" s="293"/>
      <c r="O204" s="293"/>
      <c r="P204" s="293"/>
      <c r="Q204" s="293"/>
      <c r="R204" s="293"/>
      <c r="S204" s="293"/>
      <c r="T204" s="293"/>
      <c r="U204" s="293"/>
      <c r="V204" s="293"/>
      <c r="W204" s="293"/>
      <c r="X204" s="293"/>
      <c r="Y204" s="293"/>
      <c r="Z204" s="293"/>
      <c r="AA204" s="293"/>
      <c r="AB204" s="293"/>
      <c r="AC204" s="293"/>
      <c r="AD204" s="293"/>
      <c r="AE204" s="306"/>
      <c r="AF204" s="326">
        <v>24</v>
      </c>
      <c r="AG204" s="327"/>
      <c r="AH204" s="328"/>
      <c r="AI204" s="326">
        <v>44</v>
      </c>
      <c r="AJ204" s="327"/>
      <c r="AK204" s="327"/>
      <c r="AL204" s="207"/>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296" t="s">
        <v>2306</v>
      </c>
      <c r="B206" s="296"/>
      <c r="C206" s="296"/>
      <c r="D206" s="296"/>
      <c r="E206" s="296"/>
      <c r="F206" s="296"/>
      <c r="G206" s="296"/>
      <c r="H206" s="296"/>
      <c r="I206" s="296"/>
      <c r="J206" s="296"/>
      <c r="K206" s="296"/>
      <c r="L206" s="296"/>
      <c r="M206" s="296"/>
      <c r="N206" s="296"/>
      <c r="O206" s="296"/>
      <c r="P206" s="296"/>
      <c r="Q206" s="296"/>
      <c r="R206" s="296"/>
      <c r="S206" s="296"/>
      <c r="T206" s="296"/>
      <c r="U206" s="296"/>
      <c r="V206" s="296"/>
      <c r="W206" s="296"/>
      <c r="X206" s="296"/>
      <c r="Y206" s="296"/>
      <c r="Z206" s="296"/>
      <c r="AA206" s="296"/>
      <c r="AB206" s="296"/>
      <c r="AC206" s="296"/>
      <c r="AD206" s="296"/>
      <c r="AE206" s="296"/>
      <c r="AF206" s="296"/>
      <c r="AG206" s="296"/>
      <c r="AH206" s="296"/>
      <c r="AI206" s="296"/>
      <c r="AJ206" s="296"/>
      <c r="AK206" s="296"/>
      <c r="AL206" s="296"/>
      <c r="AM206" s="255"/>
    </row>
    <row r="207" spans="1:39" ht="15" customHeight="1">
      <c r="A207" s="296"/>
      <c r="B207" s="296"/>
      <c r="C207" s="296"/>
      <c r="D207" s="296"/>
      <c r="E207" s="296"/>
      <c r="F207" s="296"/>
      <c r="G207" s="296"/>
      <c r="H207" s="296"/>
      <c r="I207" s="296"/>
      <c r="J207" s="296"/>
      <c r="K207" s="296"/>
      <c r="L207" s="296"/>
      <c r="M207" s="296"/>
      <c r="N207" s="296"/>
      <c r="O207" s="296"/>
      <c r="P207" s="296"/>
      <c r="Q207" s="296"/>
      <c r="R207" s="296"/>
      <c r="S207" s="296"/>
      <c r="T207" s="296"/>
      <c r="U207" s="296"/>
      <c r="V207" s="296"/>
      <c r="W207" s="296"/>
      <c r="X207" s="296"/>
      <c r="Y207" s="296"/>
      <c r="Z207" s="296"/>
      <c r="AA207" s="296"/>
      <c r="AB207" s="296"/>
      <c r="AC207" s="296"/>
      <c r="AD207" s="296"/>
      <c r="AE207" s="296"/>
      <c r="AF207" s="296"/>
      <c r="AG207" s="296"/>
      <c r="AH207" s="296"/>
      <c r="AI207" s="296"/>
      <c r="AJ207" s="296"/>
      <c r="AK207" s="296"/>
      <c r="AL207" s="296"/>
      <c r="AM207" s="255"/>
    </row>
    <row r="208" spans="1:39" ht="15" customHeight="1">
      <c r="A208" s="296"/>
      <c r="B208" s="296"/>
      <c r="C208" s="296"/>
      <c r="D208" s="296"/>
      <c r="E208" s="296"/>
      <c r="F208" s="296"/>
      <c r="G208" s="296"/>
      <c r="H208" s="296"/>
      <c r="I208" s="296"/>
      <c r="J208" s="296"/>
      <c r="K208" s="296"/>
      <c r="L208" s="296"/>
      <c r="M208" s="296"/>
      <c r="N208" s="296"/>
      <c r="O208" s="296"/>
      <c r="P208" s="296"/>
      <c r="Q208" s="296"/>
      <c r="R208" s="296"/>
      <c r="S208" s="296"/>
      <c r="T208" s="296"/>
      <c r="U208" s="296"/>
      <c r="V208" s="296"/>
      <c r="W208" s="296"/>
      <c r="X208" s="296"/>
      <c r="Y208" s="296"/>
      <c r="Z208" s="296"/>
      <c r="AA208" s="296"/>
      <c r="AB208" s="296"/>
      <c r="AC208" s="296"/>
      <c r="AD208" s="296"/>
      <c r="AE208" s="296"/>
      <c r="AF208" s="296"/>
      <c r="AG208" s="296"/>
      <c r="AH208" s="296"/>
      <c r="AI208" s="296"/>
      <c r="AJ208" s="296"/>
      <c r="AK208" s="296"/>
      <c r="AL208" s="296"/>
      <c r="AM208" s="255"/>
    </row>
    <row r="209" spans="1:39" ht="15" customHeight="1">
      <c r="A209" s="296"/>
      <c r="B209" s="296"/>
      <c r="C209" s="296"/>
      <c r="D209" s="296"/>
      <c r="E209" s="296"/>
      <c r="F209" s="296"/>
      <c r="G209" s="296"/>
      <c r="H209" s="296"/>
      <c r="I209" s="296"/>
      <c r="J209" s="296"/>
      <c r="K209" s="296"/>
      <c r="L209" s="296"/>
      <c r="M209" s="296"/>
      <c r="N209" s="296"/>
      <c r="O209" s="296"/>
      <c r="P209" s="296"/>
      <c r="Q209" s="296"/>
      <c r="R209" s="296"/>
      <c r="S209" s="296"/>
      <c r="T209" s="296"/>
      <c r="U209" s="296"/>
      <c r="V209" s="296"/>
      <c r="W209" s="296"/>
      <c r="X209" s="296"/>
      <c r="Y209" s="296"/>
      <c r="Z209" s="296"/>
      <c r="AA209" s="296"/>
      <c r="AB209" s="296"/>
      <c r="AC209" s="296"/>
      <c r="AD209" s="296"/>
      <c r="AE209" s="296"/>
      <c r="AF209" s="296"/>
      <c r="AG209" s="296"/>
      <c r="AH209" s="296"/>
      <c r="AI209" s="296"/>
      <c r="AJ209" s="296"/>
      <c r="AK209" s="296"/>
      <c r="AL209" s="296"/>
      <c r="AM209" s="255"/>
    </row>
    <row r="210" spans="1:39" ht="15" customHeight="1">
      <c r="A210" s="296"/>
      <c r="B210" s="296"/>
      <c r="C210" s="296"/>
      <c r="D210" s="296"/>
      <c r="E210" s="296"/>
      <c r="F210" s="296"/>
      <c r="G210" s="296"/>
      <c r="H210" s="296"/>
      <c r="I210" s="296"/>
      <c r="J210" s="296"/>
      <c r="K210" s="296"/>
      <c r="L210" s="296"/>
      <c r="M210" s="296"/>
      <c r="N210" s="296"/>
      <c r="O210" s="296"/>
      <c r="P210" s="296"/>
      <c r="Q210" s="296"/>
      <c r="R210" s="296"/>
      <c r="S210" s="296"/>
      <c r="T210" s="296"/>
      <c r="U210" s="296"/>
      <c r="V210" s="296"/>
      <c r="W210" s="296"/>
      <c r="X210" s="296"/>
      <c r="Y210" s="296"/>
      <c r="Z210" s="296"/>
      <c r="AA210" s="296"/>
      <c r="AB210" s="296"/>
      <c r="AC210" s="296"/>
      <c r="AD210" s="296"/>
      <c r="AE210" s="296"/>
      <c r="AF210" s="296"/>
      <c r="AG210" s="296"/>
      <c r="AH210" s="296"/>
      <c r="AI210" s="296"/>
      <c r="AJ210" s="296"/>
      <c r="AK210" s="296"/>
      <c r="AL210" s="296"/>
      <c r="AM210" s="255"/>
    </row>
    <row r="211" spans="1:39" ht="9.6" customHeight="1">
      <c r="A211" s="296"/>
      <c r="B211" s="296"/>
      <c r="C211" s="296"/>
      <c r="D211" s="296"/>
      <c r="E211" s="296"/>
      <c r="F211" s="296"/>
      <c r="G211" s="296"/>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55"/>
    </row>
    <row r="212" spans="1:39" ht="15" customHeight="1">
      <c r="A212" s="175"/>
      <c r="B212" s="393" t="s">
        <v>2302</v>
      </c>
      <c r="C212" s="394"/>
      <c r="D212" s="394"/>
      <c r="E212" s="394"/>
      <c r="F212" s="394"/>
      <c r="G212" s="394"/>
      <c r="H212" s="394"/>
      <c r="I212" s="394"/>
      <c r="J212" s="394"/>
      <c r="K212" s="394"/>
      <c r="L212" s="394"/>
      <c r="M212" s="394"/>
      <c r="N212" s="394"/>
      <c r="O212" s="394"/>
      <c r="P212" s="394"/>
      <c r="Q212" s="394"/>
      <c r="R212" s="394"/>
      <c r="S212" s="394"/>
      <c r="T212" s="394"/>
      <c r="U212" s="394"/>
      <c r="V212" s="394"/>
      <c r="W212" s="394"/>
      <c r="X212" s="394"/>
      <c r="Y212" s="394"/>
      <c r="Z212" s="394"/>
      <c r="AA212" s="394"/>
      <c r="AB212" s="394"/>
      <c r="AC212" s="394"/>
      <c r="AD212" s="394"/>
      <c r="AE212" s="394"/>
      <c r="AF212" s="394"/>
      <c r="AG212" s="395"/>
      <c r="AH212" s="393" t="s">
        <v>2170</v>
      </c>
      <c r="AI212" s="394"/>
      <c r="AJ212" s="394"/>
      <c r="AK212" s="395"/>
      <c r="AL212" s="175"/>
      <c r="AM212" s="255"/>
    </row>
    <row r="213" spans="1:39" ht="15" customHeight="1">
      <c r="A213" s="175"/>
      <c r="B213" s="396" t="s">
        <v>2111</v>
      </c>
      <c r="C213" s="396"/>
      <c r="D213" s="396"/>
      <c r="E213" s="396"/>
      <c r="F213" s="396"/>
      <c r="G213" s="396"/>
      <c r="H213" s="396"/>
      <c r="I213" s="396"/>
      <c r="J213" s="396"/>
      <c r="K213" s="396"/>
      <c r="L213" s="396"/>
      <c r="M213" s="396"/>
      <c r="N213" s="396"/>
      <c r="O213" s="396"/>
      <c r="P213" s="396"/>
      <c r="Q213" s="396"/>
      <c r="R213" s="396"/>
      <c r="S213" s="396"/>
      <c r="T213" s="396"/>
      <c r="U213" s="396"/>
      <c r="V213" s="396"/>
      <c r="W213" s="396"/>
      <c r="X213" s="396"/>
      <c r="Y213" s="396"/>
      <c r="Z213" s="396"/>
      <c r="AA213" s="396"/>
      <c r="AB213" s="396"/>
      <c r="AC213" s="396"/>
      <c r="AD213" s="396"/>
      <c r="AE213" s="396"/>
      <c r="AF213" s="396"/>
      <c r="AG213" s="396"/>
      <c r="AH213" s="315" t="s">
        <v>2171</v>
      </c>
      <c r="AI213" s="316"/>
      <c r="AJ213" s="316"/>
      <c r="AK213" s="317"/>
      <c r="AL213" s="175"/>
      <c r="AM213" s="255"/>
    </row>
    <row r="214" spans="1:39" ht="15" customHeight="1">
      <c r="A214" s="175"/>
      <c r="B214" s="309" t="s">
        <v>2115</v>
      </c>
      <c r="C214" s="310"/>
      <c r="D214" s="310"/>
      <c r="E214" s="310"/>
      <c r="F214" s="310"/>
      <c r="G214" s="310"/>
      <c r="H214" s="310"/>
      <c r="I214" s="310"/>
      <c r="J214" s="310"/>
      <c r="K214" s="310"/>
      <c r="L214" s="310"/>
      <c r="M214" s="310"/>
      <c r="N214" s="310"/>
      <c r="O214" s="310"/>
      <c r="P214" s="310"/>
      <c r="Q214" s="310"/>
      <c r="R214" s="310"/>
      <c r="S214" s="310"/>
      <c r="T214" s="310"/>
      <c r="U214" s="310"/>
      <c r="V214" s="310"/>
      <c r="W214" s="310"/>
      <c r="X214" s="310"/>
      <c r="Y214" s="310"/>
      <c r="Z214" s="310"/>
      <c r="AA214" s="310"/>
      <c r="AB214" s="310"/>
      <c r="AC214" s="310"/>
      <c r="AD214" s="310"/>
      <c r="AE214" s="310"/>
      <c r="AF214" s="310"/>
      <c r="AG214" s="310"/>
      <c r="AH214" s="315" t="s">
        <v>2172</v>
      </c>
      <c r="AI214" s="316"/>
      <c r="AJ214" s="316"/>
      <c r="AK214" s="317"/>
      <c r="AL214" s="175"/>
      <c r="AM214" s="255"/>
    </row>
    <row r="215" spans="1:39" ht="15" customHeight="1">
      <c r="A215" s="175"/>
      <c r="B215" s="309" t="s">
        <v>2305</v>
      </c>
      <c r="C215" s="310"/>
      <c r="D215" s="310"/>
      <c r="E215" s="310"/>
      <c r="F215" s="310"/>
      <c r="G215" s="310"/>
      <c r="H215" s="310"/>
      <c r="I215" s="310"/>
      <c r="J215" s="310"/>
      <c r="K215" s="310"/>
      <c r="L215" s="310"/>
      <c r="M215" s="310"/>
      <c r="N215" s="310"/>
      <c r="O215" s="310"/>
      <c r="P215" s="310"/>
      <c r="Q215" s="310"/>
      <c r="R215" s="310"/>
      <c r="S215" s="310"/>
      <c r="T215" s="310"/>
      <c r="U215" s="310"/>
      <c r="V215" s="310"/>
      <c r="W215" s="310"/>
      <c r="X215" s="310"/>
      <c r="Y215" s="310"/>
      <c r="Z215" s="310"/>
      <c r="AA215" s="310"/>
      <c r="AB215" s="310"/>
      <c r="AC215" s="310"/>
      <c r="AD215" s="310"/>
      <c r="AE215" s="310"/>
      <c r="AF215" s="310"/>
      <c r="AG215" s="310"/>
      <c r="AH215" s="315" t="s">
        <v>2173</v>
      </c>
      <c r="AI215" s="316"/>
      <c r="AJ215" s="316"/>
      <c r="AK215" s="317"/>
      <c r="AL215" s="175"/>
      <c r="AM215" s="255"/>
    </row>
    <row r="216" spans="1:39" ht="15" customHeight="1">
      <c r="A216" s="175"/>
      <c r="B216" s="309" t="s">
        <v>2113</v>
      </c>
      <c r="C216" s="310"/>
      <c r="D216" s="310"/>
      <c r="E216" s="310"/>
      <c r="F216" s="310"/>
      <c r="G216" s="310"/>
      <c r="H216" s="310"/>
      <c r="I216" s="310"/>
      <c r="J216" s="310"/>
      <c r="K216" s="310"/>
      <c r="L216" s="310"/>
      <c r="M216" s="310"/>
      <c r="N216" s="310"/>
      <c r="O216" s="310"/>
      <c r="P216" s="310"/>
      <c r="Q216" s="310"/>
      <c r="R216" s="310"/>
      <c r="S216" s="310"/>
      <c r="T216" s="310"/>
      <c r="U216" s="310"/>
      <c r="V216" s="310"/>
      <c r="W216" s="310"/>
      <c r="X216" s="310"/>
      <c r="Y216" s="310"/>
      <c r="Z216" s="310"/>
      <c r="AA216" s="310"/>
      <c r="AB216" s="310"/>
      <c r="AC216" s="310"/>
      <c r="AD216" s="310"/>
      <c r="AE216" s="310"/>
      <c r="AF216" s="310"/>
      <c r="AG216" s="310"/>
      <c r="AH216" s="315" t="s">
        <v>2174</v>
      </c>
      <c r="AI216" s="316"/>
      <c r="AJ216" s="316"/>
      <c r="AK216" s="317"/>
      <c r="AL216" s="175"/>
      <c r="AM216" s="255"/>
    </row>
    <row r="217" spans="1:39" ht="15" customHeight="1">
      <c r="A217" s="175"/>
      <c r="B217" s="309" t="s">
        <v>2114</v>
      </c>
      <c r="C217" s="310"/>
      <c r="D217" s="310"/>
      <c r="E217" s="310"/>
      <c r="F217" s="310"/>
      <c r="G217" s="310"/>
      <c r="H217" s="310"/>
      <c r="I217" s="310"/>
      <c r="J217" s="310"/>
      <c r="K217" s="310"/>
      <c r="L217" s="310"/>
      <c r="M217" s="310"/>
      <c r="N217" s="310"/>
      <c r="O217" s="310"/>
      <c r="P217" s="310"/>
      <c r="Q217" s="310"/>
      <c r="R217" s="310"/>
      <c r="S217" s="310"/>
      <c r="T217" s="310"/>
      <c r="U217" s="310"/>
      <c r="V217" s="310"/>
      <c r="W217" s="310"/>
      <c r="X217" s="310"/>
      <c r="Y217" s="310"/>
      <c r="Z217" s="310"/>
      <c r="AA217" s="310"/>
      <c r="AB217" s="310"/>
      <c r="AC217" s="310"/>
      <c r="AD217" s="310"/>
      <c r="AE217" s="310"/>
      <c r="AF217" s="310"/>
      <c r="AG217" s="310"/>
      <c r="AH217" s="315" t="s">
        <v>2175</v>
      </c>
      <c r="AI217" s="316"/>
      <c r="AJ217" s="316"/>
      <c r="AK217" s="317"/>
      <c r="AL217" s="175"/>
      <c r="AM217" s="255"/>
    </row>
    <row r="218" spans="1:39" ht="4.5" customHeight="1">
      <c r="A218" s="175"/>
      <c r="B218" s="255"/>
      <c r="C218" s="255"/>
      <c r="D218" s="255"/>
      <c r="E218" s="255"/>
      <c r="F218" s="255"/>
      <c r="G218" s="255"/>
      <c r="H218" s="255"/>
      <c r="I218" s="255"/>
      <c r="J218" s="255"/>
      <c r="K218" s="255"/>
      <c r="L218" s="255"/>
      <c r="M218" s="255"/>
      <c r="N218" s="255"/>
      <c r="O218" s="255"/>
      <c r="P218" s="255"/>
      <c r="Q218" s="255"/>
      <c r="R218" s="255"/>
      <c r="S218" s="255"/>
      <c r="T218" s="255"/>
      <c r="U218" s="255"/>
      <c r="V218" s="255"/>
      <c r="W218" s="255"/>
      <c r="X218" s="255"/>
      <c r="Y218" s="255"/>
      <c r="Z218" s="255"/>
      <c r="AA218" s="255"/>
      <c r="AB218" s="255"/>
      <c r="AC218" s="255"/>
      <c r="AD218" s="255"/>
      <c r="AE218" s="255"/>
      <c r="AF218" s="255"/>
      <c r="AG218" s="255"/>
      <c r="AH218" s="272"/>
      <c r="AI218" s="272"/>
      <c r="AJ218" s="272"/>
      <c r="AK218" s="272"/>
      <c r="AL218" s="175"/>
      <c r="AM218" s="255"/>
    </row>
    <row r="219" spans="1:39" ht="15" customHeight="1">
      <c r="A219" s="296" t="s">
        <v>2307</v>
      </c>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c r="AA219" s="296"/>
      <c r="AB219" s="296"/>
      <c r="AC219" s="296"/>
      <c r="AD219" s="296"/>
      <c r="AE219" s="296"/>
      <c r="AF219" s="296"/>
      <c r="AG219" s="296"/>
      <c r="AH219" s="296"/>
      <c r="AI219" s="296"/>
      <c r="AJ219" s="296"/>
      <c r="AK219" s="296"/>
      <c r="AL219" s="296"/>
      <c r="AM219" s="255"/>
    </row>
    <row r="220" spans="1:39" ht="15" customHeight="1">
      <c r="A220" s="296"/>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c r="AA220" s="296"/>
      <c r="AB220" s="296"/>
      <c r="AC220" s="296"/>
      <c r="AD220" s="296"/>
      <c r="AE220" s="296"/>
      <c r="AF220" s="296"/>
      <c r="AG220" s="296"/>
      <c r="AH220" s="296"/>
      <c r="AI220" s="296"/>
      <c r="AJ220" s="296"/>
      <c r="AK220" s="296"/>
      <c r="AL220" s="296"/>
      <c r="AM220" s="255"/>
    </row>
    <row r="221" spans="1:39" ht="15" customHeight="1">
      <c r="A221" s="296"/>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c r="AA221" s="296"/>
      <c r="AB221" s="296"/>
      <c r="AC221" s="296"/>
      <c r="AD221" s="296"/>
      <c r="AE221" s="296"/>
      <c r="AF221" s="296"/>
      <c r="AG221" s="296"/>
      <c r="AH221" s="296"/>
      <c r="AI221" s="296"/>
      <c r="AJ221" s="296"/>
      <c r="AK221" s="296"/>
      <c r="AL221" s="296"/>
      <c r="AM221" s="255"/>
    </row>
    <row r="222" spans="1:39" ht="15" customHeight="1">
      <c r="A222" s="296"/>
      <c r="B222" s="296"/>
      <c r="C222" s="296"/>
      <c r="D222" s="296"/>
      <c r="E222" s="296"/>
      <c r="F222" s="296"/>
      <c r="G222" s="296"/>
      <c r="H222" s="296"/>
      <c r="I222" s="296"/>
      <c r="J222" s="296"/>
      <c r="K222" s="296"/>
      <c r="L222" s="296"/>
      <c r="M222" s="296"/>
      <c r="N222" s="296"/>
      <c r="O222" s="296"/>
      <c r="P222" s="296"/>
      <c r="Q222" s="296"/>
      <c r="R222" s="296"/>
      <c r="S222" s="296"/>
      <c r="T222" s="296"/>
      <c r="U222" s="296"/>
      <c r="V222" s="296"/>
      <c r="W222" s="296"/>
      <c r="X222" s="296"/>
      <c r="Y222" s="296"/>
      <c r="Z222" s="296"/>
      <c r="AA222" s="296"/>
      <c r="AB222" s="296"/>
      <c r="AC222" s="296"/>
      <c r="AD222" s="296"/>
      <c r="AE222" s="296"/>
      <c r="AF222" s="296"/>
      <c r="AG222" s="296"/>
      <c r="AH222" s="296"/>
      <c r="AI222" s="296"/>
      <c r="AJ222" s="296"/>
      <c r="AK222" s="296"/>
      <c r="AL222" s="296"/>
      <c r="AM222" s="255"/>
    </row>
    <row r="223" spans="1:39" ht="15" customHeight="1">
      <c r="A223" s="296"/>
      <c r="B223" s="296"/>
      <c r="C223" s="296"/>
      <c r="D223" s="296"/>
      <c r="E223" s="296"/>
      <c r="F223" s="296"/>
      <c r="G223" s="296"/>
      <c r="H223" s="296"/>
      <c r="I223" s="296"/>
      <c r="J223" s="296"/>
      <c r="K223" s="296"/>
      <c r="L223" s="296"/>
      <c r="M223" s="296"/>
      <c r="N223" s="296"/>
      <c r="O223" s="296"/>
      <c r="P223" s="296"/>
      <c r="Q223" s="296"/>
      <c r="R223" s="296"/>
      <c r="S223" s="296"/>
      <c r="T223" s="296"/>
      <c r="U223" s="296"/>
      <c r="V223" s="296"/>
      <c r="W223" s="296"/>
      <c r="X223" s="296"/>
      <c r="Y223" s="296"/>
      <c r="Z223" s="296"/>
      <c r="AA223" s="296"/>
      <c r="AB223" s="296"/>
      <c r="AC223" s="296"/>
      <c r="AD223" s="296"/>
      <c r="AE223" s="296"/>
      <c r="AF223" s="296"/>
      <c r="AG223" s="296"/>
      <c r="AH223" s="296"/>
      <c r="AI223" s="296"/>
      <c r="AJ223" s="296"/>
      <c r="AK223" s="296"/>
      <c r="AL223" s="296"/>
      <c r="AM223" s="255"/>
    </row>
    <row r="224" spans="1:39" ht="3.95" customHeight="1">
      <c r="A224" s="296"/>
      <c r="B224" s="296"/>
      <c r="C224" s="296"/>
      <c r="D224" s="296"/>
      <c r="E224" s="296"/>
      <c r="F224" s="296"/>
      <c r="G224" s="296"/>
      <c r="H224" s="296"/>
      <c r="I224" s="296"/>
      <c r="J224" s="296"/>
      <c r="K224" s="296"/>
      <c r="L224" s="296"/>
      <c r="M224" s="296"/>
      <c r="N224" s="296"/>
      <c r="O224" s="296"/>
      <c r="P224" s="296"/>
      <c r="Q224" s="296"/>
      <c r="R224" s="296"/>
      <c r="S224" s="296"/>
      <c r="T224" s="296"/>
      <c r="U224" s="296"/>
      <c r="V224" s="296"/>
      <c r="W224" s="296"/>
      <c r="X224" s="296"/>
      <c r="Y224" s="296"/>
      <c r="Z224" s="296"/>
      <c r="AA224" s="296"/>
      <c r="AB224" s="296"/>
      <c r="AC224" s="296"/>
      <c r="AD224" s="296"/>
      <c r="AE224" s="296"/>
      <c r="AF224" s="296"/>
      <c r="AG224" s="296"/>
      <c r="AH224" s="296"/>
      <c r="AI224" s="296"/>
      <c r="AJ224" s="296"/>
      <c r="AK224" s="296"/>
      <c r="AL224" s="296"/>
      <c r="AM224" s="255"/>
    </row>
    <row r="225" spans="1:39" ht="15" customHeight="1">
      <c r="A225" s="175"/>
      <c r="B225" s="393" t="s">
        <v>2302</v>
      </c>
      <c r="C225" s="394"/>
      <c r="D225" s="394"/>
      <c r="E225" s="394"/>
      <c r="F225" s="394"/>
      <c r="G225" s="394"/>
      <c r="H225" s="394"/>
      <c r="I225" s="394"/>
      <c r="J225" s="394"/>
      <c r="K225" s="394"/>
      <c r="L225" s="394"/>
      <c r="M225" s="394"/>
      <c r="N225" s="394"/>
      <c r="O225" s="394"/>
      <c r="P225" s="394"/>
      <c r="Q225" s="394"/>
      <c r="R225" s="394"/>
      <c r="S225" s="394"/>
      <c r="T225" s="394"/>
      <c r="U225" s="394"/>
      <c r="V225" s="394"/>
      <c r="W225" s="394"/>
      <c r="X225" s="394"/>
      <c r="Y225" s="394"/>
      <c r="Z225" s="394"/>
      <c r="AA225" s="394"/>
      <c r="AB225" s="394"/>
      <c r="AC225" s="394"/>
      <c r="AD225" s="394"/>
      <c r="AE225" s="394"/>
      <c r="AF225" s="394"/>
      <c r="AG225" s="395"/>
      <c r="AH225" s="393" t="s">
        <v>2170</v>
      </c>
      <c r="AI225" s="394"/>
      <c r="AJ225" s="394"/>
      <c r="AK225" s="395"/>
      <c r="AL225" s="273"/>
      <c r="AM225" s="255"/>
    </row>
    <row r="226" spans="1:39" ht="15" hidden="1" customHeight="1">
      <c r="A226" s="175"/>
      <c r="B226" s="309" t="s">
        <v>2111</v>
      </c>
      <c r="C226" s="310"/>
      <c r="D226" s="310"/>
      <c r="E226" s="310"/>
      <c r="F226" s="310"/>
      <c r="G226" s="310"/>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88"/>
      <c r="AF226" s="274" t="s">
        <v>2171</v>
      </c>
      <c r="AG226" s="275"/>
      <c r="AH226" s="276" t="s">
        <v>2171</v>
      </c>
      <c r="AI226" s="276"/>
      <c r="AJ226" s="276"/>
      <c r="AK226" s="276"/>
      <c r="AL226" s="277"/>
      <c r="AM226" s="255"/>
    </row>
    <row r="227" spans="1:39" ht="15" hidden="1" customHeight="1">
      <c r="A227" s="175"/>
      <c r="B227" s="309" t="s">
        <v>2115</v>
      </c>
      <c r="C227" s="310"/>
      <c r="D227" s="310"/>
      <c r="E227" s="310"/>
      <c r="F227" s="310"/>
      <c r="G227" s="310"/>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88"/>
      <c r="AF227" s="274" t="s">
        <v>2172</v>
      </c>
      <c r="AG227" s="275"/>
      <c r="AH227" s="276" t="s">
        <v>2172</v>
      </c>
      <c r="AI227" s="276"/>
      <c r="AJ227" s="276"/>
      <c r="AK227" s="276"/>
      <c r="AL227" s="277"/>
      <c r="AM227" s="255"/>
    </row>
    <row r="228" spans="1:39" ht="15" hidden="1" customHeight="1">
      <c r="A228" s="175"/>
      <c r="B228" s="309" t="s">
        <v>2112</v>
      </c>
      <c r="C228" s="310"/>
      <c r="D228" s="310"/>
      <c r="E228" s="310"/>
      <c r="F228" s="310"/>
      <c r="G228" s="310"/>
      <c r="H228" s="310"/>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88"/>
      <c r="AF228" s="274" t="s">
        <v>2173</v>
      </c>
      <c r="AG228" s="275"/>
      <c r="AH228" s="276" t="s">
        <v>2173</v>
      </c>
      <c r="AI228" s="276"/>
      <c r="AJ228" s="276"/>
      <c r="AK228" s="276"/>
      <c r="AL228" s="277"/>
      <c r="AM228" s="255"/>
    </row>
    <row r="229" spans="1:39" ht="15" hidden="1" customHeight="1">
      <c r="A229" s="175"/>
      <c r="B229" s="309" t="s">
        <v>2113</v>
      </c>
      <c r="C229" s="310"/>
      <c r="D229" s="310"/>
      <c r="E229" s="310"/>
      <c r="F229" s="310"/>
      <c r="G229" s="310"/>
      <c r="H229" s="310"/>
      <c r="I229" s="310"/>
      <c r="J229" s="310"/>
      <c r="K229" s="310"/>
      <c r="L229" s="310"/>
      <c r="M229" s="310"/>
      <c r="N229" s="310"/>
      <c r="O229" s="310"/>
      <c r="P229" s="310"/>
      <c r="Q229" s="310"/>
      <c r="R229" s="310"/>
      <c r="S229" s="310"/>
      <c r="T229" s="310"/>
      <c r="U229" s="310"/>
      <c r="V229" s="310"/>
      <c r="W229" s="310"/>
      <c r="X229" s="310"/>
      <c r="Y229" s="310"/>
      <c r="Z229" s="310"/>
      <c r="AA229" s="310"/>
      <c r="AB229" s="310"/>
      <c r="AC229" s="310"/>
      <c r="AD229" s="310"/>
      <c r="AE229" s="388"/>
      <c r="AF229" s="274" t="s">
        <v>2174</v>
      </c>
      <c r="AG229" s="275"/>
      <c r="AH229" s="276" t="s">
        <v>2174</v>
      </c>
      <c r="AI229" s="276"/>
      <c r="AJ229" s="276"/>
      <c r="AK229" s="276"/>
      <c r="AL229" s="277"/>
      <c r="AM229" s="255"/>
    </row>
    <row r="230" spans="1:39" ht="15" hidden="1" customHeight="1">
      <c r="A230" s="175"/>
      <c r="B230" s="309" t="s">
        <v>2114</v>
      </c>
      <c r="C230" s="310"/>
      <c r="D230" s="310"/>
      <c r="E230" s="310"/>
      <c r="F230" s="310"/>
      <c r="G230" s="310"/>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88"/>
      <c r="AF230" s="274" t="s">
        <v>2175</v>
      </c>
      <c r="AG230" s="275"/>
      <c r="AH230" s="276" t="s">
        <v>2175</v>
      </c>
      <c r="AI230" s="276"/>
      <c r="AJ230" s="276"/>
      <c r="AK230" s="276"/>
      <c r="AL230" s="277"/>
      <c r="AM230" s="255"/>
    </row>
    <row r="231" spans="1:39" ht="15" hidden="1" customHeight="1">
      <c r="A231" s="175"/>
      <c r="B231" s="309" t="s">
        <v>2116</v>
      </c>
      <c r="C231" s="310"/>
      <c r="D231" s="310"/>
      <c r="E231" s="310"/>
      <c r="F231" s="310"/>
      <c r="G231" s="310"/>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88"/>
      <c r="AF231" s="274" t="s">
        <v>2176</v>
      </c>
      <c r="AG231" s="275"/>
      <c r="AH231" s="276" t="s">
        <v>2176</v>
      </c>
      <c r="AI231" s="276"/>
      <c r="AJ231" s="276"/>
      <c r="AK231" s="276"/>
      <c r="AL231" s="277"/>
      <c r="AM231" s="255"/>
    </row>
    <row r="232" spans="1:39" ht="15" customHeight="1">
      <c r="A232" s="175"/>
      <c r="B232" s="396" t="s">
        <v>2117</v>
      </c>
      <c r="C232" s="396"/>
      <c r="D232" s="396"/>
      <c r="E232" s="396"/>
      <c r="F232" s="396"/>
      <c r="G232" s="396"/>
      <c r="H232" s="396"/>
      <c r="I232" s="396"/>
      <c r="J232" s="396"/>
      <c r="K232" s="396"/>
      <c r="L232" s="396"/>
      <c r="M232" s="396"/>
      <c r="N232" s="396"/>
      <c r="O232" s="396"/>
      <c r="P232" s="396"/>
      <c r="Q232" s="396"/>
      <c r="R232" s="396"/>
      <c r="S232" s="396"/>
      <c r="T232" s="396"/>
      <c r="U232" s="396"/>
      <c r="V232" s="396"/>
      <c r="W232" s="396"/>
      <c r="X232" s="396"/>
      <c r="Y232" s="396"/>
      <c r="Z232" s="396"/>
      <c r="AA232" s="396"/>
      <c r="AB232" s="396"/>
      <c r="AC232" s="396"/>
      <c r="AD232" s="396"/>
      <c r="AE232" s="396"/>
      <c r="AF232" s="396"/>
      <c r="AG232" s="396"/>
      <c r="AH232" s="315" t="s">
        <v>2177</v>
      </c>
      <c r="AI232" s="316"/>
      <c r="AJ232" s="316"/>
      <c r="AK232" s="317"/>
      <c r="AL232" s="277"/>
      <c r="AM232" s="255"/>
    </row>
    <row r="233" spans="1:39" ht="15" customHeight="1">
      <c r="A233" s="175"/>
      <c r="B233" s="309" t="s">
        <v>2118</v>
      </c>
      <c r="C233" s="310"/>
      <c r="D233" s="310"/>
      <c r="E233" s="310"/>
      <c r="F233" s="310"/>
      <c r="G233" s="310"/>
      <c r="H233" s="310"/>
      <c r="I233" s="310"/>
      <c r="J233" s="310"/>
      <c r="K233" s="310"/>
      <c r="L233" s="310"/>
      <c r="M233" s="310"/>
      <c r="N233" s="310"/>
      <c r="O233" s="310"/>
      <c r="P233" s="310"/>
      <c r="Q233" s="310"/>
      <c r="R233" s="310"/>
      <c r="S233" s="310"/>
      <c r="T233" s="310"/>
      <c r="U233" s="310"/>
      <c r="V233" s="310"/>
      <c r="W233" s="310"/>
      <c r="X233" s="310"/>
      <c r="Y233" s="310"/>
      <c r="Z233" s="310"/>
      <c r="AA233" s="310"/>
      <c r="AB233" s="310"/>
      <c r="AC233" s="310"/>
      <c r="AD233" s="310"/>
      <c r="AE233" s="310"/>
      <c r="AF233" s="310"/>
      <c r="AG233" s="310"/>
      <c r="AH233" s="315" t="s">
        <v>2178</v>
      </c>
      <c r="AI233" s="316"/>
      <c r="AJ233" s="316"/>
      <c r="AK233" s="317"/>
      <c r="AL233" s="277"/>
      <c r="AM233" s="255"/>
    </row>
    <row r="234" spans="1:39" ht="15" customHeight="1">
      <c r="A234" s="175"/>
      <c r="B234" s="309" t="s">
        <v>2119</v>
      </c>
      <c r="C234" s="310"/>
      <c r="D234" s="310"/>
      <c r="E234" s="310"/>
      <c r="F234" s="310"/>
      <c r="G234" s="310"/>
      <c r="H234" s="310"/>
      <c r="I234" s="310"/>
      <c r="J234" s="310"/>
      <c r="K234" s="310"/>
      <c r="L234" s="310"/>
      <c r="M234" s="310"/>
      <c r="N234" s="310"/>
      <c r="O234" s="310"/>
      <c r="P234" s="310"/>
      <c r="Q234" s="310"/>
      <c r="R234" s="310"/>
      <c r="S234" s="310"/>
      <c r="T234" s="310"/>
      <c r="U234" s="310"/>
      <c r="V234" s="310"/>
      <c r="W234" s="310"/>
      <c r="X234" s="310"/>
      <c r="Y234" s="310"/>
      <c r="Z234" s="310"/>
      <c r="AA234" s="310"/>
      <c r="AB234" s="310"/>
      <c r="AC234" s="310"/>
      <c r="AD234" s="310"/>
      <c r="AE234" s="310"/>
      <c r="AF234" s="310"/>
      <c r="AG234" s="310"/>
      <c r="AH234" s="315" t="s">
        <v>2179</v>
      </c>
      <c r="AI234" s="316"/>
      <c r="AJ234" s="316"/>
      <c r="AK234" s="317"/>
      <c r="AL234" s="277"/>
      <c r="AM234" s="255"/>
    </row>
    <row r="235" spans="1:39" ht="15" customHeight="1">
      <c r="A235" s="175"/>
      <c r="B235" s="309" t="s">
        <v>2120</v>
      </c>
      <c r="C235" s="310"/>
      <c r="D235" s="310"/>
      <c r="E235" s="310"/>
      <c r="F235" s="310"/>
      <c r="G235" s="310"/>
      <c r="H235" s="310"/>
      <c r="I235" s="310"/>
      <c r="J235" s="310"/>
      <c r="K235" s="310"/>
      <c r="L235" s="310"/>
      <c r="M235" s="310"/>
      <c r="N235" s="310"/>
      <c r="O235" s="310"/>
      <c r="P235" s="310"/>
      <c r="Q235" s="310"/>
      <c r="R235" s="310"/>
      <c r="S235" s="310"/>
      <c r="T235" s="310"/>
      <c r="U235" s="310"/>
      <c r="V235" s="310"/>
      <c r="W235" s="310"/>
      <c r="X235" s="310"/>
      <c r="Y235" s="310"/>
      <c r="Z235" s="310"/>
      <c r="AA235" s="310"/>
      <c r="AB235" s="310"/>
      <c r="AC235" s="310"/>
      <c r="AD235" s="310"/>
      <c r="AE235" s="310"/>
      <c r="AF235" s="310"/>
      <c r="AG235" s="310"/>
      <c r="AH235" s="315" t="s">
        <v>2180</v>
      </c>
      <c r="AI235" s="316"/>
      <c r="AJ235" s="316"/>
      <c r="AK235" s="317"/>
      <c r="AL235" s="277"/>
      <c r="AM235" s="255"/>
    </row>
    <row r="236" spans="1:39" ht="15" customHeight="1">
      <c r="A236" s="175"/>
      <c r="B236" s="309" t="s">
        <v>2121</v>
      </c>
      <c r="C236" s="310"/>
      <c r="D236" s="310"/>
      <c r="E236" s="310"/>
      <c r="F236" s="310"/>
      <c r="G236" s="310"/>
      <c r="H236" s="310"/>
      <c r="I236" s="310"/>
      <c r="J236" s="310"/>
      <c r="K236" s="310"/>
      <c r="L236" s="310"/>
      <c r="M236" s="310"/>
      <c r="N236" s="310"/>
      <c r="O236" s="310"/>
      <c r="P236" s="310"/>
      <c r="Q236" s="310"/>
      <c r="R236" s="310"/>
      <c r="S236" s="310"/>
      <c r="T236" s="310"/>
      <c r="U236" s="310"/>
      <c r="V236" s="310"/>
      <c r="W236" s="310"/>
      <c r="X236" s="310"/>
      <c r="Y236" s="310"/>
      <c r="Z236" s="310"/>
      <c r="AA236" s="310"/>
      <c r="AB236" s="310"/>
      <c r="AC236" s="310"/>
      <c r="AD236" s="310"/>
      <c r="AE236" s="310"/>
      <c r="AF236" s="310"/>
      <c r="AG236" s="310"/>
      <c r="AH236" s="315" t="s">
        <v>2181</v>
      </c>
      <c r="AI236" s="316"/>
      <c r="AJ236" s="316"/>
      <c r="AK236" s="317"/>
      <c r="AL236" s="277"/>
      <c r="AM236" s="255"/>
    </row>
    <row r="237" spans="1:39" ht="15" customHeight="1">
      <c r="A237" s="175"/>
      <c r="B237" s="309" t="s">
        <v>2122</v>
      </c>
      <c r="C237" s="310"/>
      <c r="D237" s="310"/>
      <c r="E237" s="310"/>
      <c r="F237" s="310"/>
      <c r="G237" s="310"/>
      <c r="H237" s="310"/>
      <c r="I237" s="310"/>
      <c r="J237" s="310"/>
      <c r="K237" s="310"/>
      <c r="L237" s="310"/>
      <c r="M237" s="310"/>
      <c r="N237" s="310"/>
      <c r="O237" s="310"/>
      <c r="P237" s="310"/>
      <c r="Q237" s="310"/>
      <c r="R237" s="310"/>
      <c r="S237" s="310"/>
      <c r="T237" s="310"/>
      <c r="U237" s="310"/>
      <c r="V237" s="310"/>
      <c r="W237" s="310"/>
      <c r="X237" s="310"/>
      <c r="Y237" s="310"/>
      <c r="Z237" s="310"/>
      <c r="AA237" s="310"/>
      <c r="AB237" s="310"/>
      <c r="AC237" s="310"/>
      <c r="AD237" s="310"/>
      <c r="AE237" s="310"/>
      <c r="AF237" s="310"/>
      <c r="AG237" s="310"/>
      <c r="AH237" s="315" t="s">
        <v>2182</v>
      </c>
      <c r="AI237" s="316"/>
      <c r="AJ237" s="316"/>
      <c r="AK237" s="317"/>
      <c r="AL237" s="277"/>
      <c r="AM237" s="255"/>
    </row>
    <row r="238" spans="1:39" ht="15" customHeight="1">
      <c r="A238" s="175"/>
      <c r="B238" s="309" t="s">
        <v>2123</v>
      </c>
      <c r="C238" s="310"/>
      <c r="D238" s="310"/>
      <c r="E238" s="310"/>
      <c r="F238" s="310"/>
      <c r="G238" s="310"/>
      <c r="H238" s="310"/>
      <c r="I238" s="310"/>
      <c r="J238" s="310"/>
      <c r="K238" s="310"/>
      <c r="L238" s="310"/>
      <c r="M238" s="310"/>
      <c r="N238" s="310"/>
      <c r="O238" s="310"/>
      <c r="P238" s="310"/>
      <c r="Q238" s="310"/>
      <c r="R238" s="310"/>
      <c r="S238" s="310"/>
      <c r="T238" s="310"/>
      <c r="U238" s="310"/>
      <c r="V238" s="310"/>
      <c r="W238" s="310"/>
      <c r="X238" s="310"/>
      <c r="Y238" s="310"/>
      <c r="Z238" s="310"/>
      <c r="AA238" s="310"/>
      <c r="AB238" s="310"/>
      <c r="AC238" s="310"/>
      <c r="AD238" s="310"/>
      <c r="AE238" s="310"/>
      <c r="AF238" s="310"/>
      <c r="AG238" s="310"/>
      <c r="AH238" s="315" t="s">
        <v>2183</v>
      </c>
      <c r="AI238" s="316"/>
      <c r="AJ238" s="316"/>
      <c r="AK238" s="317"/>
      <c r="AL238" s="277"/>
      <c r="AM238" s="255"/>
    </row>
    <row r="239" spans="1:39" ht="15" customHeight="1">
      <c r="A239" s="175"/>
      <c r="B239" s="309" t="s">
        <v>2124</v>
      </c>
      <c r="C239" s="310"/>
      <c r="D239" s="310"/>
      <c r="E239" s="310"/>
      <c r="F239" s="310"/>
      <c r="G239" s="310"/>
      <c r="H239" s="310"/>
      <c r="I239" s="310"/>
      <c r="J239" s="310"/>
      <c r="K239" s="310"/>
      <c r="L239" s="310"/>
      <c r="M239" s="310"/>
      <c r="N239" s="310"/>
      <c r="O239" s="310"/>
      <c r="P239" s="310"/>
      <c r="Q239" s="310"/>
      <c r="R239" s="310"/>
      <c r="S239" s="310"/>
      <c r="T239" s="310"/>
      <c r="U239" s="310"/>
      <c r="V239" s="310"/>
      <c r="W239" s="310"/>
      <c r="X239" s="310"/>
      <c r="Y239" s="310"/>
      <c r="Z239" s="310"/>
      <c r="AA239" s="310"/>
      <c r="AB239" s="310"/>
      <c r="AC239" s="310"/>
      <c r="AD239" s="310"/>
      <c r="AE239" s="310"/>
      <c r="AF239" s="310"/>
      <c r="AG239" s="310"/>
      <c r="AH239" s="315" t="s">
        <v>2184</v>
      </c>
      <c r="AI239" s="316"/>
      <c r="AJ239" s="316"/>
      <c r="AK239" s="317"/>
      <c r="AL239" s="277"/>
      <c r="AM239" s="255"/>
    </row>
    <row r="240" spans="1:39" ht="15" customHeight="1">
      <c r="A240" s="175"/>
      <c r="B240" s="309" t="s">
        <v>2125</v>
      </c>
      <c r="C240" s="310"/>
      <c r="D240" s="310"/>
      <c r="E240" s="310"/>
      <c r="F240" s="310"/>
      <c r="G240" s="310"/>
      <c r="H240" s="310"/>
      <c r="I240" s="310"/>
      <c r="J240" s="310"/>
      <c r="K240" s="310"/>
      <c r="L240" s="310"/>
      <c r="M240" s="310"/>
      <c r="N240" s="310"/>
      <c r="O240" s="310"/>
      <c r="P240" s="310"/>
      <c r="Q240" s="310"/>
      <c r="R240" s="310"/>
      <c r="S240" s="310"/>
      <c r="T240" s="310"/>
      <c r="U240" s="310"/>
      <c r="V240" s="310"/>
      <c r="W240" s="310"/>
      <c r="X240" s="310"/>
      <c r="Y240" s="310"/>
      <c r="Z240" s="310"/>
      <c r="AA240" s="310"/>
      <c r="AB240" s="310"/>
      <c r="AC240" s="310"/>
      <c r="AD240" s="310"/>
      <c r="AE240" s="310"/>
      <c r="AF240" s="310"/>
      <c r="AG240" s="310"/>
      <c r="AH240" s="315" t="s">
        <v>2299</v>
      </c>
      <c r="AI240" s="316"/>
      <c r="AJ240" s="316"/>
      <c r="AK240" s="317"/>
      <c r="AL240" s="277"/>
      <c r="AM240" s="255"/>
    </row>
    <row r="241" spans="1:39" ht="15" customHeight="1">
      <c r="A241" s="175"/>
      <c r="B241" s="309" t="s">
        <v>2126</v>
      </c>
      <c r="C241" s="310"/>
      <c r="D241" s="310"/>
      <c r="E241" s="310"/>
      <c r="F241" s="310"/>
      <c r="G241" s="310"/>
      <c r="H241" s="310"/>
      <c r="I241" s="310"/>
      <c r="J241" s="310"/>
      <c r="K241" s="310"/>
      <c r="L241" s="310"/>
      <c r="M241" s="310"/>
      <c r="N241" s="310"/>
      <c r="O241" s="310"/>
      <c r="P241" s="310"/>
      <c r="Q241" s="310"/>
      <c r="R241" s="310"/>
      <c r="S241" s="310"/>
      <c r="T241" s="310"/>
      <c r="U241" s="310"/>
      <c r="V241" s="310"/>
      <c r="W241" s="310"/>
      <c r="X241" s="310"/>
      <c r="Y241" s="310"/>
      <c r="Z241" s="310"/>
      <c r="AA241" s="310"/>
      <c r="AB241" s="310"/>
      <c r="AC241" s="310"/>
      <c r="AD241" s="310"/>
      <c r="AE241" s="310"/>
      <c r="AF241" s="310"/>
      <c r="AG241" s="310"/>
      <c r="AH241" s="315" t="s">
        <v>2185</v>
      </c>
      <c r="AI241" s="316"/>
      <c r="AJ241" s="316"/>
      <c r="AK241" s="317"/>
      <c r="AL241" s="277"/>
      <c r="AM241" s="255"/>
    </row>
    <row r="242" spans="1:39" ht="15" customHeight="1">
      <c r="A242" s="175"/>
      <c r="B242" s="309" t="s">
        <v>2127</v>
      </c>
      <c r="C242" s="310"/>
      <c r="D242" s="310"/>
      <c r="E242" s="310"/>
      <c r="F242" s="310"/>
      <c r="G242" s="310"/>
      <c r="H242" s="310"/>
      <c r="I242" s="310"/>
      <c r="J242" s="310"/>
      <c r="K242" s="310"/>
      <c r="L242" s="310"/>
      <c r="M242" s="310"/>
      <c r="N242" s="310"/>
      <c r="O242" s="310"/>
      <c r="P242" s="310"/>
      <c r="Q242" s="310"/>
      <c r="R242" s="310"/>
      <c r="S242" s="310"/>
      <c r="T242" s="310"/>
      <c r="U242" s="310"/>
      <c r="V242" s="310"/>
      <c r="W242" s="310"/>
      <c r="X242" s="310"/>
      <c r="Y242" s="310"/>
      <c r="Z242" s="310"/>
      <c r="AA242" s="310"/>
      <c r="AB242" s="310"/>
      <c r="AC242" s="310"/>
      <c r="AD242" s="310"/>
      <c r="AE242" s="310"/>
      <c r="AF242" s="310"/>
      <c r="AG242" s="310"/>
      <c r="AH242" s="315" t="s">
        <v>2187</v>
      </c>
      <c r="AI242" s="316"/>
      <c r="AJ242" s="316"/>
      <c r="AK242" s="317"/>
      <c r="AL242" s="277"/>
      <c r="AM242" s="255"/>
    </row>
    <row r="243" spans="1:39" ht="15" customHeight="1">
      <c r="A243" s="175"/>
      <c r="B243" s="309" t="s">
        <v>2186</v>
      </c>
      <c r="C243" s="310"/>
      <c r="D243" s="310"/>
      <c r="E243" s="310"/>
      <c r="F243" s="310"/>
      <c r="G243" s="310"/>
      <c r="H243" s="310"/>
      <c r="I243" s="310"/>
      <c r="J243" s="310"/>
      <c r="K243" s="310"/>
      <c r="L243" s="310"/>
      <c r="M243" s="310"/>
      <c r="N243" s="310"/>
      <c r="O243" s="310"/>
      <c r="P243" s="310"/>
      <c r="Q243" s="310"/>
      <c r="R243" s="310"/>
      <c r="S243" s="310"/>
      <c r="T243" s="310"/>
      <c r="U243" s="310"/>
      <c r="V243" s="310"/>
      <c r="W243" s="310"/>
      <c r="X243" s="310"/>
      <c r="Y243" s="310"/>
      <c r="Z243" s="310"/>
      <c r="AA243" s="310"/>
      <c r="AB243" s="310"/>
      <c r="AC243" s="310"/>
      <c r="AD243" s="310"/>
      <c r="AE243" s="310"/>
      <c r="AF243" s="310"/>
      <c r="AG243" s="310"/>
      <c r="AH243" s="315" t="s">
        <v>2188</v>
      </c>
      <c r="AI243" s="316"/>
      <c r="AJ243" s="316"/>
      <c r="AK243" s="317"/>
      <c r="AL243" s="277"/>
      <c r="AM243" s="255"/>
    </row>
    <row r="244" spans="1:39" ht="15" customHeight="1">
      <c r="A244" s="175"/>
      <c r="B244" s="309" t="s">
        <v>2128</v>
      </c>
      <c r="C244" s="310"/>
      <c r="D244" s="310"/>
      <c r="E244" s="310"/>
      <c r="F244" s="310"/>
      <c r="G244" s="310"/>
      <c r="H244" s="310"/>
      <c r="I244" s="310"/>
      <c r="J244" s="310"/>
      <c r="K244" s="310"/>
      <c r="L244" s="310"/>
      <c r="M244" s="310"/>
      <c r="N244" s="310"/>
      <c r="O244" s="310"/>
      <c r="P244" s="310"/>
      <c r="Q244" s="310"/>
      <c r="R244" s="310"/>
      <c r="S244" s="310"/>
      <c r="T244" s="310"/>
      <c r="U244" s="310"/>
      <c r="V244" s="310"/>
      <c r="W244" s="310"/>
      <c r="X244" s="310"/>
      <c r="Y244" s="310"/>
      <c r="Z244" s="310"/>
      <c r="AA244" s="310"/>
      <c r="AB244" s="310"/>
      <c r="AC244" s="310"/>
      <c r="AD244" s="310"/>
      <c r="AE244" s="310"/>
      <c r="AF244" s="310"/>
      <c r="AG244" s="310"/>
      <c r="AH244" s="315" t="s">
        <v>2189</v>
      </c>
      <c r="AI244" s="316"/>
      <c r="AJ244" s="316"/>
      <c r="AK244" s="317"/>
      <c r="AL244" s="277"/>
      <c r="AM244" s="255"/>
    </row>
    <row r="245" spans="1:39" ht="15" customHeight="1">
      <c r="A245" s="175"/>
      <c r="B245" s="309" t="s">
        <v>2129</v>
      </c>
      <c r="C245" s="310"/>
      <c r="D245" s="310"/>
      <c r="E245" s="310"/>
      <c r="F245" s="310"/>
      <c r="G245" s="310"/>
      <c r="H245" s="310"/>
      <c r="I245" s="310"/>
      <c r="J245" s="310"/>
      <c r="K245" s="310"/>
      <c r="L245" s="310"/>
      <c r="M245" s="310"/>
      <c r="N245" s="310"/>
      <c r="O245" s="310"/>
      <c r="P245" s="310"/>
      <c r="Q245" s="310"/>
      <c r="R245" s="310"/>
      <c r="S245" s="310"/>
      <c r="T245" s="310"/>
      <c r="U245" s="310"/>
      <c r="V245" s="310"/>
      <c r="W245" s="310"/>
      <c r="X245" s="310"/>
      <c r="Y245" s="310"/>
      <c r="Z245" s="310"/>
      <c r="AA245" s="310"/>
      <c r="AB245" s="310"/>
      <c r="AC245" s="310"/>
      <c r="AD245" s="310"/>
      <c r="AE245" s="310"/>
      <c r="AF245" s="310"/>
      <c r="AG245" s="310"/>
      <c r="AH245" s="315" t="s">
        <v>2190</v>
      </c>
      <c r="AI245" s="316"/>
      <c r="AJ245" s="316"/>
      <c r="AK245" s="317"/>
      <c r="AL245" s="277"/>
      <c r="AM245" s="255"/>
    </row>
    <row r="246" spans="1:39" ht="15" customHeight="1">
      <c r="A246" s="175"/>
      <c r="B246" s="309" t="s">
        <v>2130</v>
      </c>
      <c r="C246" s="310"/>
      <c r="D246" s="310"/>
      <c r="E246" s="310"/>
      <c r="F246" s="310"/>
      <c r="G246" s="310"/>
      <c r="H246" s="310"/>
      <c r="I246" s="310"/>
      <c r="J246" s="310"/>
      <c r="K246" s="310"/>
      <c r="L246" s="310"/>
      <c r="M246" s="310"/>
      <c r="N246" s="310"/>
      <c r="O246" s="310"/>
      <c r="P246" s="310"/>
      <c r="Q246" s="310"/>
      <c r="R246" s="310"/>
      <c r="S246" s="310"/>
      <c r="T246" s="310"/>
      <c r="U246" s="310"/>
      <c r="V246" s="310"/>
      <c r="W246" s="310"/>
      <c r="X246" s="310"/>
      <c r="Y246" s="310"/>
      <c r="Z246" s="310"/>
      <c r="AA246" s="310"/>
      <c r="AB246" s="310"/>
      <c r="AC246" s="310"/>
      <c r="AD246" s="310"/>
      <c r="AE246" s="310"/>
      <c r="AF246" s="310"/>
      <c r="AG246" s="310"/>
      <c r="AH246" s="315" t="s">
        <v>2191</v>
      </c>
      <c r="AI246" s="316"/>
      <c r="AJ246" s="316"/>
      <c r="AK246" s="317"/>
      <c r="AL246" s="277"/>
      <c r="AM246" s="255"/>
    </row>
    <row r="247" spans="1:39" ht="15" customHeight="1">
      <c r="A247" s="175"/>
      <c r="B247" s="309" t="s">
        <v>2295</v>
      </c>
      <c r="C247" s="310"/>
      <c r="D247" s="310"/>
      <c r="E247" s="310"/>
      <c r="F247" s="310"/>
      <c r="G247" s="310"/>
      <c r="H247" s="310"/>
      <c r="I247" s="310"/>
      <c r="J247" s="310"/>
      <c r="K247" s="310"/>
      <c r="L247" s="310"/>
      <c r="M247" s="310"/>
      <c r="N247" s="310"/>
      <c r="O247" s="310"/>
      <c r="P247" s="310"/>
      <c r="Q247" s="310"/>
      <c r="R247" s="310"/>
      <c r="S247" s="310"/>
      <c r="T247" s="310"/>
      <c r="U247" s="310"/>
      <c r="V247" s="310"/>
      <c r="W247" s="310"/>
      <c r="X247" s="310"/>
      <c r="Y247" s="310"/>
      <c r="Z247" s="310"/>
      <c r="AA247" s="310"/>
      <c r="AB247" s="310"/>
      <c r="AC247" s="310"/>
      <c r="AD247" s="310"/>
      <c r="AE247" s="310"/>
      <c r="AF247" s="310"/>
      <c r="AG247" s="310"/>
      <c r="AH247" s="315" t="s">
        <v>2192</v>
      </c>
      <c r="AI247" s="316"/>
      <c r="AJ247" s="316"/>
      <c r="AK247" s="317"/>
      <c r="AL247" s="277"/>
      <c r="AM247" s="255"/>
    </row>
    <row r="248" spans="1:39" ht="15" customHeight="1">
      <c r="A248" s="175"/>
      <c r="B248" s="309" t="s">
        <v>2296</v>
      </c>
      <c r="C248" s="310"/>
      <c r="D248" s="310"/>
      <c r="E248" s="310"/>
      <c r="F248" s="310"/>
      <c r="G248" s="310"/>
      <c r="H248" s="310"/>
      <c r="I248" s="310"/>
      <c r="J248" s="310"/>
      <c r="K248" s="310"/>
      <c r="L248" s="310"/>
      <c r="M248" s="310"/>
      <c r="N248" s="310"/>
      <c r="O248" s="310"/>
      <c r="P248" s="310"/>
      <c r="Q248" s="310"/>
      <c r="R248" s="310"/>
      <c r="S248" s="310"/>
      <c r="T248" s="310"/>
      <c r="U248" s="310"/>
      <c r="V248" s="310"/>
      <c r="W248" s="310"/>
      <c r="X248" s="310"/>
      <c r="Y248" s="310"/>
      <c r="Z248" s="310"/>
      <c r="AA248" s="310"/>
      <c r="AB248" s="310"/>
      <c r="AC248" s="310"/>
      <c r="AD248" s="310"/>
      <c r="AE248" s="310"/>
      <c r="AF248" s="310"/>
      <c r="AG248" s="310"/>
      <c r="AH248" s="315" t="s">
        <v>2196</v>
      </c>
      <c r="AI248" s="316"/>
      <c r="AJ248" s="316"/>
      <c r="AK248" s="317"/>
      <c r="AL248" s="277"/>
      <c r="AM248" s="255"/>
    </row>
    <row r="249" spans="1:39" ht="27.6" customHeight="1">
      <c r="A249" s="175"/>
      <c r="B249" s="309" t="s">
        <v>2297</v>
      </c>
      <c r="C249" s="310"/>
      <c r="D249" s="310"/>
      <c r="E249" s="310"/>
      <c r="F249" s="310"/>
      <c r="G249" s="310"/>
      <c r="H249" s="310"/>
      <c r="I249" s="310"/>
      <c r="J249" s="310"/>
      <c r="K249" s="310"/>
      <c r="L249" s="310"/>
      <c r="M249" s="310"/>
      <c r="N249" s="310"/>
      <c r="O249" s="310"/>
      <c r="P249" s="310"/>
      <c r="Q249" s="310"/>
      <c r="R249" s="310"/>
      <c r="S249" s="310"/>
      <c r="T249" s="310"/>
      <c r="U249" s="310"/>
      <c r="V249" s="310"/>
      <c r="W249" s="310"/>
      <c r="X249" s="310"/>
      <c r="Y249" s="310"/>
      <c r="Z249" s="310"/>
      <c r="AA249" s="310"/>
      <c r="AB249" s="310"/>
      <c r="AC249" s="310"/>
      <c r="AD249" s="310"/>
      <c r="AE249" s="310"/>
      <c r="AF249" s="310"/>
      <c r="AG249" s="310"/>
      <c r="AH249" s="389" t="s">
        <v>2195</v>
      </c>
      <c r="AI249" s="390"/>
      <c r="AJ249" s="390"/>
      <c r="AK249" s="391"/>
      <c r="AL249" s="278"/>
      <c r="AM249" s="255"/>
    </row>
    <row r="250" spans="1:39" ht="15" customHeight="1">
      <c r="A250" s="175"/>
      <c r="B250" s="309" t="s">
        <v>2298</v>
      </c>
      <c r="C250" s="310"/>
      <c r="D250" s="310"/>
      <c r="E250" s="310"/>
      <c r="F250" s="310"/>
      <c r="G250" s="310"/>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89" t="s">
        <v>2194</v>
      </c>
      <c r="AI250" s="390"/>
      <c r="AJ250" s="390"/>
      <c r="AK250" s="391"/>
      <c r="AL250" s="278"/>
      <c r="AM250" s="255"/>
    </row>
    <row r="251" spans="1:39" ht="15" customHeight="1">
      <c r="A251" s="175"/>
      <c r="B251" s="309" t="s">
        <v>2131</v>
      </c>
      <c r="C251" s="310"/>
      <c r="D251" s="310"/>
      <c r="E251" s="310"/>
      <c r="F251" s="310"/>
      <c r="G251" s="310"/>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5" t="s">
        <v>2197</v>
      </c>
      <c r="AI251" s="316"/>
      <c r="AJ251" s="316"/>
      <c r="AK251" s="317"/>
      <c r="AL251" s="277"/>
      <c r="AM251" s="255"/>
    </row>
    <row r="252" spans="1:39" ht="15" customHeight="1">
      <c r="A252" s="175"/>
      <c r="B252" s="309" t="s">
        <v>2132</v>
      </c>
      <c r="C252" s="310"/>
      <c r="D252" s="310"/>
      <c r="E252" s="310"/>
      <c r="F252" s="310"/>
      <c r="G252" s="310"/>
      <c r="H252" s="310"/>
      <c r="I252" s="310"/>
      <c r="J252" s="310"/>
      <c r="K252" s="310"/>
      <c r="L252" s="310"/>
      <c r="M252" s="310"/>
      <c r="N252" s="310"/>
      <c r="O252" s="310"/>
      <c r="P252" s="310"/>
      <c r="Q252" s="310"/>
      <c r="R252" s="310"/>
      <c r="S252" s="310"/>
      <c r="T252" s="310"/>
      <c r="U252" s="310"/>
      <c r="V252" s="310"/>
      <c r="W252" s="310"/>
      <c r="X252" s="310"/>
      <c r="Y252" s="310"/>
      <c r="Z252" s="310"/>
      <c r="AA252" s="310"/>
      <c r="AB252" s="310"/>
      <c r="AC252" s="310"/>
      <c r="AD252" s="310"/>
      <c r="AE252" s="310"/>
      <c r="AF252" s="310"/>
      <c r="AG252" s="310"/>
      <c r="AH252" s="315" t="s">
        <v>2198</v>
      </c>
      <c r="AI252" s="316"/>
      <c r="AJ252" s="316"/>
      <c r="AK252" s="317"/>
      <c r="AL252" s="277"/>
      <c r="AM252" s="255"/>
    </row>
    <row r="253" spans="1:39" ht="15" customHeight="1">
      <c r="A253" s="175"/>
      <c r="B253" s="309" t="s">
        <v>2199</v>
      </c>
      <c r="C253" s="310"/>
      <c r="D253" s="310"/>
      <c r="E253" s="310"/>
      <c r="F253" s="310"/>
      <c r="G253" s="310"/>
      <c r="H253" s="310"/>
      <c r="I253" s="310"/>
      <c r="J253" s="310"/>
      <c r="K253" s="310"/>
      <c r="L253" s="310"/>
      <c r="M253" s="310"/>
      <c r="N253" s="310"/>
      <c r="O253" s="310"/>
      <c r="P253" s="310"/>
      <c r="Q253" s="310"/>
      <c r="R253" s="310"/>
      <c r="S253" s="310"/>
      <c r="T253" s="310"/>
      <c r="U253" s="310"/>
      <c r="V253" s="310"/>
      <c r="W253" s="310"/>
      <c r="X253" s="310"/>
      <c r="Y253" s="310"/>
      <c r="Z253" s="310"/>
      <c r="AA253" s="310"/>
      <c r="AB253" s="310"/>
      <c r="AC253" s="310"/>
      <c r="AD253" s="310"/>
      <c r="AE253" s="310"/>
      <c r="AF253" s="310"/>
      <c r="AG253" s="310"/>
      <c r="AH253" s="315" t="s">
        <v>2200</v>
      </c>
      <c r="AI253" s="316"/>
      <c r="AJ253" s="316"/>
      <c r="AK253" s="317"/>
      <c r="AL253" s="277"/>
      <c r="AM253" s="255"/>
    </row>
    <row r="254" spans="1:39" ht="15" customHeight="1">
      <c r="A254" s="175"/>
      <c r="B254" s="309" t="s">
        <v>2133</v>
      </c>
      <c r="C254" s="310"/>
      <c r="D254" s="310"/>
      <c r="E254" s="310"/>
      <c r="F254" s="310"/>
      <c r="G254" s="310"/>
      <c r="H254" s="310"/>
      <c r="I254" s="310"/>
      <c r="J254" s="310"/>
      <c r="K254" s="310"/>
      <c r="L254" s="310"/>
      <c r="M254" s="310"/>
      <c r="N254" s="310"/>
      <c r="O254" s="310"/>
      <c r="P254" s="310"/>
      <c r="Q254" s="310"/>
      <c r="R254" s="310"/>
      <c r="S254" s="310"/>
      <c r="T254" s="310"/>
      <c r="U254" s="310"/>
      <c r="V254" s="310"/>
      <c r="W254" s="310"/>
      <c r="X254" s="310"/>
      <c r="Y254" s="310"/>
      <c r="Z254" s="310"/>
      <c r="AA254" s="310"/>
      <c r="AB254" s="310"/>
      <c r="AC254" s="310"/>
      <c r="AD254" s="310"/>
      <c r="AE254" s="310"/>
      <c r="AF254" s="310"/>
      <c r="AG254" s="388"/>
      <c r="AH254" s="315" t="s">
        <v>2201</v>
      </c>
      <c r="AI254" s="316"/>
      <c r="AJ254" s="316"/>
      <c r="AK254" s="317"/>
      <c r="AL254" s="277"/>
      <c r="AM254" s="255"/>
    </row>
    <row r="255" spans="1:39" ht="15" customHeight="1">
      <c r="A255" s="175"/>
      <c r="B255" s="309" t="s">
        <v>2134</v>
      </c>
      <c r="C255" s="310"/>
      <c r="D255" s="310"/>
      <c r="E255" s="310"/>
      <c r="F255" s="310"/>
      <c r="G255" s="310"/>
      <c r="H255" s="310"/>
      <c r="I255" s="310"/>
      <c r="J255" s="310"/>
      <c r="K255" s="310"/>
      <c r="L255" s="310"/>
      <c r="M255" s="310"/>
      <c r="N255" s="310"/>
      <c r="O255" s="310"/>
      <c r="P255" s="310"/>
      <c r="Q255" s="310"/>
      <c r="R255" s="310"/>
      <c r="S255" s="310"/>
      <c r="T255" s="310"/>
      <c r="U255" s="310"/>
      <c r="V255" s="310"/>
      <c r="W255" s="310"/>
      <c r="X255" s="310"/>
      <c r="Y255" s="310"/>
      <c r="Z255" s="310"/>
      <c r="AA255" s="310"/>
      <c r="AB255" s="310"/>
      <c r="AC255" s="310"/>
      <c r="AD255" s="310"/>
      <c r="AE255" s="310"/>
      <c r="AF255" s="310"/>
      <c r="AG255" s="388"/>
      <c r="AH255" s="315" t="s">
        <v>2202</v>
      </c>
      <c r="AI255" s="316"/>
      <c r="AJ255" s="316"/>
      <c r="AK255" s="317"/>
      <c r="AL255" s="277"/>
      <c r="AM255" s="255"/>
    </row>
    <row r="256" spans="1:39" ht="15" customHeight="1">
      <c r="A256" s="175"/>
      <c r="B256" s="309" t="s">
        <v>2135</v>
      </c>
      <c r="C256" s="310"/>
      <c r="D256" s="310"/>
      <c r="E256" s="310"/>
      <c r="F256" s="310"/>
      <c r="G256" s="310"/>
      <c r="H256" s="310"/>
      <c r="I256" s="310"/>
      <c r="J256" s="310"/>
      <c r="K256" s="310"/>
      <c r="L256" s="310"/>
      <c r="M256" s="310"/>
      <c r="N256" s="310"/>
      <c r="O256" s="310"/>
      <c r="P256" s="310"/>
      <c r="Q256" s="310"/>
      <c r="R256" s="310"/>
      <c r="S256" s="310"/>
      <c r="T256" s="310"/>
      <c r="U256" s="310"/>
      <c r="V256" s="310"/>
      <c r="W256" s="310"/>
      <c r="X256" s="310"/>
      <c r="Y256" s="310"/>
      <c r="Z256" s="310"/>
      <c r="AA256" s="310"/>
      <c r="AB256" s="310"/>
      <c r="AC256" s="310"/>
      <c r="AD256" s="310"/>
      <c r="AE256" s="310"/>
      <c r="AF256" s="310"/>
      <c r="AG256" s="388"/>
      <c r="AH256" s="315" t="s">
        <v>2203</v>
      </c>
      <c r="AI256" s="316"/>
      <c r="AJ256" s="316"/>
      <c r="AK256" s="317"/>
      <c r="AL256" s="277"/>
      <c r="AM256" s="255"/>
    </row>
    <row r="257" spans="1:39" ht="15" customHeight="1">
      <c r="A257" s="175"/>
      <c r="B257" s="309" t="s">
        <v>2193</v>
      </c>
      <c r="C257" s="310"/>
      <c r="D257" s="310"/>
      <c r="E257" s="310"/>
      <c r="F257" s="310"/>
      <c r="G257" s="310"/>
      <c r="H257" s="310"/>
      <c r="I257" s="310"/>
      <c r="J257" s="310"/>
      <c r="K257" s="310"/>
      <c r="L257" s="310"/>
      <c r="M257" s="310"/>
      <c r="N257" s="310"/>
      <c r="O257" s="310"/>
      <c r="P257" s="310"/>
      <c r="Q257" s="310"/>
      <c r="R257" s="310"/>
      <c r="S257" s="310"/>
      <c r="T257" s="310"/>
      <c r="U257" s="310"/>
      <c r="V257" s="310"/>
      <c r="W257" s="310"/>
      <c r="X257" s="310"/>
      <c r="Y257" s="310"/>
      <c r="Z257" s="310"/>
      <c r="AA257" s="310"/>
      <c r="AB257" s="310"/>
      <c r="AC257" s="310"/>
      <c r="AD257" s="310"/>
      <c r="AE257" s="310"/>
      <c r="AF257" s="310"/>
      <c r="AG257" s="388"/>
      <c r="AH257" s="389" t="s">
        <v>2204</v>
      </c>
      <c r="AI257" s="390"/>
      <c r="AJ257" s="390"/>
      <c r="AK257" s="391"/>
      <c r="AL257" s="278"/>
      <c r="AM257" s="255"/>
    </row>
    <row r="258" spans="1:39" ht="15" customHeight="1">
      <c r="A258" s="175"/>
      <c r="B258" s="309" t="s">
        <v>2136</v>
      </c>
      <c r="C258" s="310"/>
      <c r="D258" s="310"/>
      <c r="E258" s="310"/>
      <c r="F258" s="310"/>
      <c r="G258" s="310"/>
      <c r="H258" s="310"/>
      <c r="I258" s="310"/>
      <c r="J258" s="310"/>
      <c r="K258" s="310"/>
      <c r="L258" s="310"/>
      <c r="M258" s="310"/>
      <c r="N258" s="310"/>
      <c r="O258" s="310"/>
      <c r="P258" s="310"/>
      <c r="Q258" s="310"/>
      <c r="R258" s="310"/>
      <c r="S258" s="310"/>
      <c r="T258" s="310"/>
      <c r="U258" s="310"/>
      <c r="V258" s="310"/>
      <c r="W258" s="310"/>
      <c r="X258" s="310"/>
      <c r="Y258" s="310"/>
      <c r="Z258" s="310"/>
      <c r="AA258" s="310"/>
      <c r="AB258" s="310"/>
      <c r="AC258" s="310"/>
      <c r="AD258" s="310"/>
      <c r="AE258" s="310"/>
      <c r="AF258" s="310"/>
      <c r="AG258" s="388"/>
      <c r="AH258" s="389" t="s">
        <v>2205</v>
      </c>
      <c r="AI258" s="390"/>
      <c r="AJ258" s="390"/>
      <c r="AK258" s="391"/>
      <c r="AL258" s="278"/>
      <c r="AM258" s="255"/>
    </row>
    <row r="259" spans="1:39" ht="15" customHeight="1">
      <c r="A259" s="175"/>
      <c r="B259" s="309" t="s">
        <v>2137</v>
      </c>
      <c r="C259" s="310"/>
      <c r="D259" s="310"/>
      <c r="E259" s="310"/>
      <c r="F259" s="310"/>
      <c r="G259" s="310"/>
      <c r="H259" s="310"/>
      <c r="I259" s="310"/>
      <c r="J259" s="310"/>
      <c r="K259" s="310"/>
      <c r="L259" s="310"/>
      <c r="M259" s="310"/>
      <c r="N259" s="310"/>
      <c r="O259" s="310"/>
      <c r="P259" s="310"/>
      <c r="Q259" s="310"/>
      <c r="R259" s="310"/>
      <c r="S259" s="310"/>
      <c r="T259" s="310"/>
      <c r="U259" s="310"/>
      <c r="V259" s="310"/>
      <c r="W259" s="310"/>
      <c r="X259" s="310"/>
      <c r="Y259" s="310"/>
      <c r="Z259" s="310"/>
      <c r="AA259" s="310"/>
      <c r="AB259" s="310"/>
      <c r="AC259" s="310"/>
      <c r="AD259" s="310"/>
      <c r="AE259" s="310"/>
      <c r="AF259" s="310"/>
      <c r="AG259" s="388"/>
      <c r="AH259" s="389" t="s">
        <v>2206</v>
      </c>
      <c r="AI259" s="390"/>
      <c r="AJ259" s="390"/>
      <c r="AK259" s="391"/>
      <c r="AL259" s="278"/>
      <c r="AM259" s="255"/>
    </row>
    <row r="260" spans="1:39" ht="15" customHeight="1">
      <c r="A260" s="175"/>
      <c r="B260" s="309" t="s">
        <v>2208</v>
      </c>
      <c r="C260" s="310"/>
      <c r="D260" s="310"/>
      <c r="E260" s="310"/>
      <c r="F260" s="310"/>
      <c r="G260" s="310"/>
      <c r="H260" s="310"/>
      <c r="I260" s="310"/>
      <c r="J260" s="310"/>
      <c r="K260" s="310"/>
      <c r="L260" s="310"/>
      <c r="M260" s="310"/>
      <c r="N260" s="310"/>
      <c r="O260" s="310"/>
      <c r="P260" s="310"/>
      <c r="Q260" s="310"/>
      <c r="R260" s="310"/>
      <c r="S260" s="310"/>
      <c r="T260" s="310"/>
      <c r="U260" s="310"/>
      <c r="V260" s="310"/>
      <c r="W260" s="310"/>
      <c r="X260" s="310"/>
      <c r="Y260" s="310"/>
      <c r="Z260" s="310"/>
      <c r="AA260" s="310"/>
      <c r="AB260" s="310"/>
      <c r="AC260" s="310"/>
      <c r="AD260" s="310"/>
      <c r="AE260" s="310"/>
      <c r="AF260" s="310"/>
      <c r="AG260" s="388"/>
      <c r="AH260" s="389" t="s">
        <v>2207</v>
      </c>
      <c r="AI260" s="390"/>
      <c r="AJ260" s="390"/>
      <c r="AK260" s="391"/>
      <c r="AL260" s="278"/>
      <c r="AM260" s="255"/>
    </row>
    <row r="261" spans="1:39" ht="15" customHeight="1">
      <c r="A261" s="175"/>
      <c r="B261" s="309" t="s">
        <v>2138</v>
      </c>
      <c r="C261" s="310"/>
      <c r="D261" s="310"/>
      <c r="E261" s="310"/>
      <c r="F261" s="310"/>
      <c r="G261" s="310"/>
      <c r="H261" s="310"/>
      <c r="I261" s="310"/>
      <c r="J261" s="310"/>
      <c r="K261" s="310"/>
      <c r="L261" s="310"/>
      <c r="M261" s="310"/>
      <c r="N261" s="310"/>
      <c r="O261" s="310"/>
      <c r="P261" s="310"/>
      <c r="Q261" s="310"/>
      <c r="R261" s="310"/>
      <c r="S261" s="310"/>
      <c r="T261" s="310"/>
      <c r="U261" s="310"/>
      <c r="V261" s="310"/>
      <c r="W261" s="310"/>
      <c r="X261" s="310"/>
      <c r="Y261" s="310"/>
      <c r="Z261" s="310"/>
      <c r="AA261" s="310"/>
      <c r="AB261" s="310"/>
      <c r="AC261" s="310"/>
      <c r="AD261" s="310"/>
      <c r="AE261" s="310"/>
      <c r="AF261" s="310"/>
      <c r="AG261" s="388"/>
      <c r="AH261" s="389" t="s">
        <v>2209</v>
      </c>
      <c r="AI261" s="390"/>
      <c r="AJ261" s="390"/>
      <c r="AK261" s="391"/>
      <c r="AL261" s="278"/>
      <c r="AM261" s="255"/>
    </row>
    <row r="262" spans="1:39" ht="15" customHeight="1">
      <c r="A262" s="175"/>
      <c r="B262" s="309" t="s">
        <v>2139</v>
      </c>
      <c r="C262" s="310"/>
      <c r="D262" s="310"/>
      <c r="E262" s="310"/>
      <c r="F262" s="310"/>
      <c r="G262" s="310"/>
      <c r="H262" s="310"/>
      <c r="I262" s="310"/>
      <c r="J262" s="310"/>
      <c r="K262" s="310"/>
      <c r="L262" s="310"/>
      <c r="M262" s="310"/>
      <c r="N262" s="310"/>
      <c r="O262" s="310"/>
      <c r="P262" s="310"/>
      <c r="Q262" s="310"/>
      <c r="R262" s="310"/>
      <c r="S262" s="310"/>
      <c r="T262" s="310"/>
      <c r="U262" s="310"/>
      <c r="V262" s="310"/>
      <c r="W262" s="310"/>
      <c r="X262" s="310"/>
      <c r="Y262" s="310"/>
      <c r="Z262" s="310"/>
      <c r="AA262" s="310"/>
      <c r="AB262" s="310"/>
      <c r="AC262" s="310"/>
      <c r="AD262" s="310"/>
      <c r="AE262" s="310"/>
      <c r="AF262" s="310"/>
      <c r="AG262" s="388"/>
      <c r="AH262" s="389" t="s">
        <v>2210</v>
      </c>
      <c r="AI262" s="390"/>
      <c r="AJ262" s="390"/>
      <c r="AK262" s="391"/>
      <c r="AL262" s="278"/>
      <c r="AM262" s="255"/>
    </row>
    <row r="263" spans="1:39" ht="15" customHeight="1">
      <c r="A263" s="175"/>
      <c r="B263" s="309" t="s">
        <v>2140</v>
      </c>
      <c r="C263" s="310"/>
      <c r="D263" s="310"/>
      <c r="E263" s="310"/>
      <c r="F263" s="310"/>
      <c r="G263" s="310"/>
      <c r="H263" s="310"/>
      <c r="I263" s="310"/>
      <c r="J263" s="310"/>
      <c r="K263" s="310"/>
      <c r="L263" s="310"/>
      <c r="M263" s="310"/>
      <c r="N263" s="310"/>
      <c r="O263" s="310"/>
      <c r="P263" s="310"/>
      <c r="Q263" s="310"/>
      <c r="R263" s="310"/>
      <c r="S263" s="310"/>
      <c r="T263" s="310"/>
      <c r="U263" s="310"/>
      <c r="V263" s="310"/>
      <c r="W263" s="310"/>
      <c r="X263" s="310"/>
      <c r="Y263" s="310"/>
      <c r="Z263" s="310"/>
      <c r="AA263" s="310"/>
      <c r="AB263" s="310"/>
      <c r="AC263" s="310"/>
      <c r="AD263" s="310"/>
      <c r="AE263" s="310"/>
      <c r="AF263" s="310"/>
      <c r="AG263" s="388"/>
      <c r="AH263" s="389" t="s">
        <v>2211</v>
      </c>
      <c r="AI263" s="390"/>
      <c r="AJ263" s="390"/>
      <c r="AK263" s="391"/>
      <c r="AL263" s="278"/>
      <c r="AM263" s="255"/>
    </row>
    <row r="264" spans="1:39" ht="15" customHeight="1">
      <c r="A264" s="175"/>
      <c r="B264" s="309" t="s">
        <v>2141</v>
      </c>
      <c r="C264" s="310"/>
      <c r="D264" s="310"/>
      <c r="E264" s="310"/>
      <c r="F264" s="310"/>
      <c r="G264" s="310"/>
      <c r="H264" s="310"/>
      <c r="I264" s="310"/>
      <c r="J264" s="310"/>
      <c r="K264" s="310"/>
      <c r="L264" s="310"/>
      <c r="M264" s="310"/>
      <c r="N264" s="310"/>
      <c r="O264" s="310"/>
      <c r="P264" s="310"/>
      <c r="Q264" s="310"/>
      <c r="R264" s="310"/>
      <c r="S264" s="310"/>
      <c r="T264" s="310"/>
      <c r="U264" s="310"/>
      <c r="V264" s="310"/>
      <c r="W264" s="310"/>
      <c r="X264" s="310"/>
      <c r="Y264" s="310"/>
      <c r="Z264" s="310"/>
      <c r="AA264" s="310"/>
      <c r="AB264" s="310"/>
      <c r="AC264" s="310"/>
      <c r="AD264" s="310"/>
      <c r="AE264" s="310"/>
      <c r="AF264" s="310"/>
      <c r="AG264" s="388"/>
      <c r="AH264" s="389" t="s">
        <v>2212</v>
      </c>
      <c r="AI264" s="390"/>
      <c r="AJ264" s="390"/>
      <c r="AK264" s="391"/>
      <c r="AL264" s="278"/>
      <c r="AM264" s="255"/>
    </row>
    <row r="265" spans="1:39" ht="15" customHeight="1">
      <c r="A265" s="175"/>
      <c r="B265" s="309" t="s">
        <v>2142</v>
      </c>
      <c r="C265" s="310"/>
      <c r="D265" s="310"/>
      <c r="E265" s="310"/>
      <c r="F265" s="310"/>
      <c r="G265" s="310"/>
      <c r="H265" s="310"/>
      <c r="I265" s="310"/>
      <c r="J265" s="310"/>
      <c r="K265" s="310"/>
      <c r="L265" s="310"/>
      <c r="M265" s="310"/>
      <c r="N265" s="310"/>
      <c r="O265" s="310"/>
      <c r="P265" s="310"/>
      <c r="Q265" s="310"/>
      <c r="R265" s="310"/>
      <c r="S265" s="310"/>
      <c r="T265" s="310"/>
      <c r="U265" s="310"/>
      <c r="V265" s="310"/>
      <c r="W265" s="310"/>
      <c r="X265" s="310"/>
      <c r="Y265" s="310"/>
      <c r="Z265" s="310"/>
      <c r="AA265" s="310"/>
      <c r="AB265" s="310"/>
      <c r="AC265" s="310"/>
      <c r="AD265" s="310"/>
      <c r="AE265" s="310"/>
      <c r="AF265" s="310"/>
      <c r="AG265" s="388"/>
      <c r="AH265" s="389" t="s">
        <v>2213</v>
      </c>
      <c r="AI265" s="390"/>
      <c r="AJ265" s="390"/>
      <c r="AK265" s="391"/>
      <c r="AL265" s="278"/>
      <c r="AM265" s="255"/>
    </row>
    <row r="266" spans="1:39" ht="15" customHeight="1">
      <c r="A266" s="175"/>
      <c r="B266" s="309" t="s">
        <v>2143</v>
      </c>
      <c r="C266" s="310"/>
      <c r="D266" s="310"/>
      <c r="E266" s="310"/>
      <c r="F266" s="310"/>
      <c r="G266" s="310"/>
      <c r="H266" s="310"/>
      <c r="I266" s="310"/>
      <c r="J266" s="310"/>
      <c r="K266" s="310"/>
      <c r="L266" s="310"/>
      <c r="M266" s="310"/>
      <c r="N266" s="310"/>
      <c r="O266" s="310"/>
      <c r="P266" s="310"/>
      <c r="Q266" s="310"/>
      <c r="R266" s="310"/>
      <c r="S266" s="310"/>
      <c r="T266" s="310"/>
      <c r="U266" s="310"/>
      <c r="V266" s="310"/>
      <c r="W266" s="310"/>
      <c r="X266" s="310"/>
      <c r="Y266" s="310"/>
      <c r="Z266" s="310"/>
      <c r="AA266" s="310"/>
      <c r="AB266" s="310"/>
      <c r="AC266" s="310"/>
      <c r="AD266" s="310"/>
      <c r="AE266" s="310"/>
      <c r="AF266" s="310"/>
      <c r="AG266" s="388"/>
      <c r="AH266" s="389" t="s">
        <v>2214</v>
      </c>
      <c r="AI266" s="390"/>
      <c r="AJ266" s="390"/>
      <c r="AK266" s="391"/>
      <c r="AL266" s="278"/>
      <c r="AM266" s="255"/>
    </row>
    <row r="267" spans="1:39" ht="30" customHeight="1">
      <c r="A267" s="175"/>
      <c r="B267" s="309" t="s">
        <v>2144</v>
      </c>
      <c r="C267" s="310"/>
      <c r="D267" s="310"/>
      <c r="E267" s="310"/>
      <c r="F267" s="310"/>
      <c r="G267" s="310"/>
      <c r="H267" s="310"/>
      <c r="I267" s="310"/>
      <c r="J267" s="310"/>
      <c r="K267" s="310"/>
      <c r="L267" s="310"/>
      <c r="M267" s="310"/>
      <c r="N267" s="310"/>
      <c r="O267" s="310"/>
      <c r="P267" s="310"/>
      <c r="Q267" s="310"/>
      <c r="R267" s="310"/>
      <c r="S267" s="310"/>
      <c r="T267" s="310"/>
      <c r="U267" s="310"/>
      <c r="V267" s="310"/>
      <c r="W267" s="310"/>
      <c r="X267" s="310"/>
      <c r="Y267" s="310"/>
      <c r="Z267" s="310"/>
      <c r="AA267" s="310"/>
      <c r="AB267" s="310"/>
      <c r="AC267" s="310"/>
      <c r="AD267" s="310"/>
      <c r="AE267" s="310"/>
      <c r="AF267" s="310"/>
      <c r="AG267" s="388"/>
      <c r="AH267" s="389" t="s">
        <v>2215</v>
      </c>
      <c r="AI267" s="390"/>
      <c r="AJ267" s="390"/>
      <c r="AK267" s="391"/>
      <c r="AL267" s="278"/>
      <c r="AM267" s="255"/>
    </row>
    <row r="268" spans="1:39" ht="15" customHeight="1">
      <c r="A268" s="175"/>
      <c r="B268" s="309" t="s">
        <v>2145</v>
      </c>
      <c r="C268" s="310"/>
      <c r="D268" s="310"/>
      <c r="E268" s="310"/>
      <c r="F268" s="310"/>
      <c r="G268" s="310"/>
      <c r="H268" s="310"/>
      <c r="I268" s="310"/>
      <c r="J268" s="310"/>
      <c r="K268" s="310"/>
      <c r="L268" s="310"/>
      <c r="M268" s="310"/>
      <c r="N268" s="310"/>
      <c r="O268" s="310"/>
      <c r="P268" s="310"/>
      <c r="Q268" s="310"/>
      <c r="R268" s="310"/>
      <c r="S268" s="310"/>
      <c r="T268" s="310"/>
      <c r="U268" s="310"/>
      <c r="V268" s="310"/>
      <c r="W268" s="310"/>
      <c r="X268" s="310"/>
      <c r="Y268" s="310"/>
      <c r="Z268" s="310"/>
      <c r="AA268" s="310"/>
      <c r="AB268" s="310"/>
      <c r="AC268" s="310"/>
      <c r="AD268" s="310"/>
      <c r="AE268" s="310"/>
      <c r="AF268" s="310"/>
      <c r="AG268" s="388"/>
      <c r="AH268" s="389" t="s">
        <v>2216</v>
      </c>
      <c r="AI268" s="390"/>
      <c r="AJ268" s="390"/>
      <c r="AK268" s="391"/>
      <c r="AL268" s="278"/>
      <c r="AM268" s="255"/>
    </row>
    <row r="269" spans="1:39" ht="15" customHeight="1">
      <c r="A269" s="175"/>
      <c r="B269" s="309" t="s">
        <v>2146</v>
      </c>
      <c r="C269" s="310"/>
      <c r="D269" s="310"/>
      <c r="E269" s="310"/>
      <c r="F269" s="310"/>
      <c r="G269" s="310"/>
      <c r="H269" s="310"/>
      <c r="I269" s="310"/>
      <c r="J269" s="310"/>
      <c r="K269" s="310"/>
      <c r="L269" s="310"/>
      <c r="M269" s="310"/>
      <c r="N269" s="310"/>
      <c r="O269" s="310"/>
      <c r="P269" s="310"/>
      <c r="Q269" s="310"/>
      <c r="R269" s="310"/>
      <c r="S269" s="310"/>
      <c r="T269" s="310"/>
      <c r="U269" s="310"/>
      <c r="V269" s="310"/>
      <c r="W269" s="310"/>
      <c r="X269" s="310"/>
      <c r="Y269" s="310"/>
      <c r="Z269" s="310"/>
      <c r="AA269" s="310"/>
      <c r="AB269" s="310"/>
      <c r="AC269" s="310"/>
      <c r="AD269" s="310"/>
      <c r="AE269" s="310"/>
      <c r="AF269" s="310"/>
      <c r="AG269" s="388"/>
      <c r="AH269" s="389" t="s">
        <v>2217</v>
      </c>
      <c r="AI269" s="390"/>
      <c r="AJ269" s="390"/>
      <c r="AK269" s="391"/>
      <c r="AL269" s="278"/>
      <c r="AM269" s="255"/>
    </row>
    <row r="270" spans="1:39" ht="15" customHeight="1">
      <c r="A270" s="175"/>
      <c r="B270" s="309" t="s">
        <v>2147</v>
      </c>
      <c r="C270" s="310"/>
      <c r="D270" s="310"/>
      <c r="E270" s="310"/>
      <c r="F270" s="310"/>
      <c r="G270" s="310"/>
      <c r="H270" s="310"/>
      <c r="I270" s="310"/>
      <c r="J270" s="310"/>
      <c r="K270" s="310"/>
      <c r="L270" s="310"/>
      <c r="M270" s="310"/>
      <c r="N270" s="310"/>
      <c r="O270" s="310"/>
      <c r="P270" s="310"/>
      <c r="Q270" s="310"/>
      <c r="R270" s="310"/>
      <c r="S270" s="310"/>
      <c r="T270" s="310"/>
      <c r="U270" s="310"/>
      <c r="V270" s="310"/>
      <c r="W270" s="310"/>
      <c r="X270" s="310"/>
      <c r="Y270" s="310"/>
      <c r="Z270" s="310"/>
      <c r="AA270" s="310"/>
      <c r="AB270" s="310"/>
      <c r="AC270" s="310"/>
      <c r="AD270" s="310"/>
      <c r="AE270" s="310"/>
      <c r="AF270" s="310"/>
      <c r="AG270" s="388"/>
      <c r="AH270" s="389" t="s">
        <v>2218</v>
      </c>
      <c r="AI270" s="390"/>
      <c r="AJ270" s="390"/>
      <c r="AK270" s="391"/>
      <c r="AL270" s="278"/>
      <c r="AM270" s="255"/>
    </row>
    <row r="271" spans="1:39" ht="15" customHeight="1">
      <c r="A271" s="175"/>
      <c r="B271" s="309" t="s">
        <v>2148</v>
      </c>
      <c r="C271" s="310"/>
      <c r="D271" s="310"/>
      <c r="E271" s="310"/>
      <c r="F271" s="310"/>
      <c r="G271" s="310"/>
      <c r="H271" s="310"/>
      <c r="I271" s="310"/>
      <c r="J271" s="310"/>
      <c r="K271" s="310"/>
      <c r="L271" s="310"/>
      <c r="M271" s="310"/>
      <c r="N271" s="310"/>
      <c r="O271" s="310"/>
      <c r="P271" s="310"/>
      <c r="Q271" s="310"/>
      <c r="R271" s="310"/>
      <c r="S271" s="310"/>
      <c r="T271" s="310"/>
      <c r="U271" s="310"/>
      <c r="V271" s="310"/>
      <c r="W271" s="310"/>
      <c r="X271" s="310"/>
      <c r="Y271" s="310"/>
      <c r="Z271" s="310"/>
      <c r="AA271" s="310"/>
      <c r="AB271" s="310"/>
      <c r="AC271" s="310"/>
      <c r="AD271" s="310"/>
      <c r="AE271" s="310"/>
      <c r="AF271" s="310"/>
      <c r="AG271" s="388"/>
      <c r="AH271" s="389" t="s">
        <v>2219</v>
      </c>
      <c r="AI271" s="390"/>
      <c r="AJ271" s="390"/>
      <c r="AK271" s="391"/>
      <c r="AL271" s="278"/>
      <c r="AM271" s="255"/>
    </row>
    <row r="272" spans="1:39" ht="15" customHeight="1">
      <c r="A272" s="175"/>
      <c r="B272" s="309" t="s">
        <v>2149</v>
      </c>
      <c r="C272" s="310"/>
      <c r="D272" s="310"/>
      <c r="E272" s="310"/>
      <c r="F272" s="310"/>
      <c r="G272" s="310"/>
      <c r="H272" s="310"/>
      <c r="I272" s="310"/>
      <c r="J272" s="310"/>
      <c r="K272" s="310"/>
      <c r="L272" s="310"/>
      <c r="M272" s="310"/>
      <c r="N272" s="310"/>
      <c r="O272" s="310"/>
      <c r="P272" s="310"/>
      <c r="Q272" s="310"/>
      <c r="R272" s="310"/>
      <c r="S272" s="310"/>
      <c r="T272" s="310"/>
      <c r="U272" s="310"/>
      <c r="V272" s="310"/>
      <c r="W272" s="310"/>
      <c r="X272" s="310"/>
      <c r="Y272" s="310"/>
      <c r="Z272" s="310"/>
      <c r="AA272" s="310"/>
      <c r="AB272" s="310"/>
      <c r="AC272" s="310"/>
      <c r="AD272" s="310"/>
      <c r="AE272" s="310"/>
      <c r="AF272" s="310"/>
      <c r="AG272" s="388"/>
      <c r="AH272" s="389" t="s">
        <v>2220</v>
      </c>
      <c r="AI272" s="390"/>
      <c r="AJ272" s="390"/>
      <c r="AK272" s="391"/>
      <c r="AL272" s="278"/>
      <c r="AM272" s="255"/>
    </row>
    <row r="273" spans="1:39" ht="45" customHeight="1">
      <c r="A273" s="175"/>
      <c r="B273" s="309" t="s">
        <v>2327</v>
      </c>
      <c r="C273" s="310"/>
      <c r="D273" s="310"/>
      <c r="E273" s="310"/>
      <c r="F273" s="310"/>
      <c r="G273" s="310"/>
      <c r="H273" s="310"/>
      <c r="I273" s="310"/>
      <c r="J273" s="310"/>
      <c r="K273" s="310"/>
      <c r="L273" s="310"/>
      <c r="M273" s="310"/>
      <c r="N273" s="310"/>
      <c r="O273" s="310"/>
      <c r="P273" s="310"/>
      <c r="Q273" s="310"/>
      <c r="R273" s="310"/>
      <c r="S273" s="310"/>
      <c r="T273" s="310"/>
      <c r="U273" s="310"/>
      <c r="V273" s="310"/>
      <c r="W273" s="310"/>
      <c r="X273" s="310"/>
      <c r="Y273" s="310"/>
      <c r="Z273" s="310"/>
      <c r="AA273" s="310"/>
      <c r="AB273" s="310"/>
      <c r="AC273" s="310"/>
      <c r="AD273" s="310"/>
      <c r="AE273" s="310"/>
      <c r="AF273" s="310"/>
      <c r="AG273" s="388"/>
      <c r="AH273" s="389" t="s">
        <v>2221</v>
      </c>
      <c r="AI273" s="390"/>
      <c r="AJ273" s="390"/>
      <c r="AK273" s="391"/>
      <c r="AL273" s="278"/>
      <c r="AM273" s="255"/>
    </row>
    <row r="274" spans="1:39" ht="30" customHeight="1">
      <c r="A274" s="175"/>
      <c r="B274" s="309" t="s">
        <v>2328</v>
      </c>
      <c r="C274" s="310"/>
      <c r="D274" s="310"/>
      <c r="E274" s="310"/>
      <c r="F274" s="310"/>
      <c r="G274" s="310"/>
      <c r="H274" s="310"/>
      <c r="I274" s="310"/>
      <c r="J274" s="310"/>
      <c r="K274" s="310"/>
      <c r="L274" s="310"/>
      <c r="M274" s="310"/>
      <c r="N274" s="310"/>
      <c r="O274" s="310"/>
      <c r="P274" s="310"/>
      <c r="Q274" s="310"/>
      <c r="R274" s="310"/>
      <c r="S274" s="310"/>
      <c r="T274" s="310"/>
      <c r="U274" s="310"/>
      <c r="V274" s="310"/>
      <c r="W274" s="310"/>
      <c r="X274" s="310"/>
      <c r="Y274" s="310"/>
      <c r="Z274" s="310"/>
      <c r="AA274" s="310"/>
      <c r="AB274" s="310"/>
      <c r="AC274" s="310"/>
      <c r="AD274" s="310"/>
      <c r="AE274" s="310"/>
      <c r="AF274" s="310"/>
      <c r="AG274" s="388"/>
      <c r="AH274" s="389" t="s">
        <v>2222</v>
      </c>
      <c r="AI274" s="390"/>
      <c r="AJ274" s="390"/>
      <c r="AK274" s="391"/>
      <c r="AL274" s="278"/>
      <c r="AM274" s="255"/>
    </row>
    <row r="275" spans="1:39" ht="15" customHeight="1">
      <c r="A275" s="175"/>
      <c r="B275" s="309" t="s">
        <v>2150</v>
      </c>
      <c r="C275" s="310"/>
      <c r="D275" s="310"/>
      <c r="E275" s="310"/>
      <c r="F275" s="310"/>
      <c r="G275" s="310"/>
      <c r="H275" s="310"/>
      <c r="I275" s="310"/>
      <c r="J275" s="310"/>
      <c r="K275" s="310"/>
      <c r="L275" s="310"/>
      <c r="M275" s="310"/>
      <c r="N275" s="310"/>
      <c r="O275" s="310"/>
      <c r="P275" s="310"/>
      <c r="Q275" s="310"/>
      <c r="R275" s="310"/>
      <c r="S275" s="310"/>
      <c r="T275" s="310"/>
      <c r="U275" s="310"/>
      <c r="V275" s="310"/>
      <c r="W275" s="310"/>
      <c r="X275" s="310"/>
      <c r="Y275" s="310"/>
      <c r="Z275" s="310"/>
      <c r="AA275" s="310"/>
      <c r="AB275" s="310"/>
      <c r="AC275" s="310"/>
      <c r="AD275" s="310"/>
      <c r="AE275" s="310"/>
      <c r="AF275" s="310"/>
      <c r="AG275" s="388"/>
      <c r="AH275" s="389" t="s">
        <v>2223</v>
      </c>
      <c r="AI275" s="390"/>
      <c r="AJ275" s="390"/>
      <c r="AK275" s="391"/>
      <c r="AL275" s="278"/>
      <c r="AM275" s="255"/>
    </row>
    <row r="276" spans="1:39" ht="120" customHeight="1">
      <c r="A276" s="175"/>
      <c r="B276" s="309" t="s">
        <v>2326</v>
      </c>
      <c r="C276" s="310"/>
      <c r="D276" s="310"/>
      <c r="E276" s="310"/>
      <c r="F276" s="310"/>
      <c r="G276" s="310"/>
      <c r="H276" s="310"/>
      <c r="I276" s="310"/>
      <c r="J276" s="310"/>
      <c r="K276" s="310"/>
      <c r="L276" s="310"/>
      <c r="M276" s="310"/>
      <c r="N276" s="310"/>
      <c r="O276" s="310"/>
      <c r="P276" s="310"/>
      <c r="Q276" s="310"/>
      <c r="R276" s="310"/>
      <c r="S276" s="310"/>
      <c r="T276" s="310"/>
      <c r="U276" s="310"/>
      <c r="V276" s="310"/>
      <c r="W276" s="310"/>
      <c r="X276" s="310"/>
      <c r="Y276" s="310"/>
      <c r="Z276" s="310"/>
      <c r="AA276" s="310"/>
      <c r="AB276" s="310"/>
      <c r="AC276" s="310"/>
      <c r="AD276" s="310"/>
      <c r="AE276" s="310"/>
      <c r="AF276" s="310"/>
      <c r="AG276" s="388"/>
      <c r="AH276" s="389" t="s">
        <v>2224</v>
      </c>
      <c r="AI276" s="390"/>
      <c r="AJ276" s="390"/>
      <c r="AK276" s="391"/>
      <c r="AL276" s="278"/>
      <c r="AM276" s="255"/>
    </row>
    <row r="277" spans="1:39" ht="30" customHeight="1">
      <c r="A277" s="175"/>
      <c r="B277" s="309" t="s">
        <v>2151</v>
      </c>
      <c r="C277" s="310"/>
      <c r="D277" s="310"/>
      <c r="E277" s="310"/>
      <c r="F277" s="310"/>
      <c r="G277" s="310"/>
      <c r="H277" s="310"/>
      <c r="I277" s="310"/>
      <c r="J277" s="310"/>
      <c r="K277" s="310"/>
      <c r="L277" s="310"/>
      <c r="M277" s="310"/>
      <c r="N277" s="310"/>
      <c r="O277" s="310"/>
      <c r="P277" s="310"/>
      <c r="Q277" s="310"/>
      <c r="R277" s="310"/>
      <c r="S277" s="310"/>
      <c r="T277" s="310"/>
      <c r="U277" s="310"/>
      <c r="V277" s="310"/>
      <c r="W277" s="310"/>
      <c r="X277" s="310"/>
      <c r="Y277" s="310"/>
      <c r="Z277" s="310"/>
      <c r="AA277" s="310"/>
      <c r="AB277" s="310"/>
      <c r="AC277" s="310"/>
      <c r="AD277" s="310"/>
      <c r="AE277" s="310"/>
      <c r="AF277" s="310"/>
      <c r="AG277" s="388"/>
      <c r="AH277" s="389" t="s">
        <v>2225</v>
      </c>
      <c r="AI277" s="390"/>
      <c r="AJ277" s="390"/>
      <c r="AK277" s="391"/>
      <c r="AL277" s="278"/>
      <c r="AM277" s="255"/>
    </row>
    <row r="278" spans="1:39" ht="15" customHeight="1">
      <c r="A278" s="175"/>
      <c r="B278" s="309" t="s">
        <v>2152</v>
      </c>
      <c r="C278" s="310"/>
      <c r="D278" s="310"/>
      <c r="E278" s="310"/>
      <c r="F278" s="310"/>
      <c r="G278" s="310"/>
      <c r="H278" s="310"/>
      <c r="I278" s="310"/>
      <c r="J278" s="310"/>
      <c r="K278" s="310"/>
      <c r="L278" s="310"/>
      <c r="M278" s="310"/>
      <c r="N278" s="310"/>
      <c r="O278" s="310"/>
      <c r="P278" s="310"/>
      <c r="Q278" s="310"/>
      <c r="R278" s="310"/>
      <c r="S278" s="310"/>
      <c r="T278" s="310"/>
      <c r="U278" s="310"/>
      <c r="V278" s="310"/>
      <c r="W278" s="310"/>
      <c r="X278" s="310"/>
      <c r="Y278" s="310"/>
      <c r="Z278" s="310"/>
      <c r="AA278" s="310"/>
      <c r="AB278" s="310"/>
      <c r="AC278" s="310"/>
      <c r="AD278" s="310"/>
      <c r="AE278" s="310"/>
      <c r="AF278" s="310"/>
      <c r="AG278" s="388"/>
      <c r="AH278" s="389" t="s">
        <v>2226</v>
      </c>
      <c r="AI278" s="390"/>
      <c r="AJ278" s="390"/>
      <c r="AK278" s="391"/>
      <c r="AL278" s="278"/>
      <c r="AM278" s="255"/>
    </row>
    <row r="279" spans="1:39" ht="15" customHeight="1">
      <c r="A279" s="175"/>
      <c r="B279" s="309" t="s">
        <v>2153</v>
      </c>
      <c r="C279" s="310"/>
      <c r="D279" s="310"/>
      <c r="E279" s="310"/>
      <c r="F279" s="310"/>
      <c r="G279" s="310"/>
      <c r="H279" s="310"/>
      <c r="I279" s="310"/>
      <c r="J279" s="310"/>
      <c r="K279" s="310"/>
      <c r="L279" s="310"/>
      <c r="M279" s="310"/>
      <c r="N279" s="310"/>
      <c r="O279" s="310"/>
      <c r="P279" s="310"/>
      <c r="Q279" s="310"/>
      <c r="R279" s="310"/>
      <c r="S279" s="310"/>
      <c r="T279" s="310"/>
      <c r="U279" s="310"/>
      <c r="V279" s="310"/>
      <c r="W279" s="310"/>
      <c r="X279" s="310"/>
      <c r="Y279" s="310"/>
      <c r="Z279" s="310"/>
      <c r="AA279" s="310"/>
      <c r="AB279" s="310"/>
      <c r="AC279" s="310"/>
      <c r="AD279" s="310"/>
      <c r="AE279" s="310"/>
      <c r="AF279" s="310"/>
      <c r="AG279" s="388"/>
      <c r="AH279" s="389" t="s">
        <v>2227</v>
      </c>
      <c r="AI279" s="390"/>
      <c r="AJ279" s="390"/>
      <c r="AK279" s="391"/>
      <c r="AL279" s="278"/>
      <c r="AM279" s="255"/>
    </row>
    <row r="280" spans="1:39" ht="15" customHeight="1">
      <c r="A280" s="175"/>
      <c r="B280" s="309" t="s">
        <v>2154</v>
      </c>
      <c r="C280" s="310"/>
      <c r="D280" s="310"/>
      <c r="E280" s="310"/>
      <c r="F280" s="310"/>
      <c r="G280" s="310"/>
      <c r="H280" s="310"/>
      <c r="I280" s="310"/>
      <c r="J280" s="310"/>
      <c r="K280" s="310"/>
      <c r="L280" s="310"/>
      <c r="M280" s="310"/>
      <c r="N280" s="310"/>
      <c r="O280" s="310"/>
      <c r="P280" s="310"/>
      <c r="Q280" s="310"/>
      <c r="R280" s="310"/>
      <c r="S280" s="310"/>
      <c r="T280" s="310"/>
      <c r="U280" s="310"/>
      <c r="V280" s="310"/>
      <c r="W280" s="310"/>
      <c r="X280" s="310"/>
      <c r="Y280" s="310"/>
      <c r="Z280" s="310"/>
      <c r="AA280" s="310"/>
      <c r="AB280" s="310"/>
      <c r="AC280" s="310"/>
      <c r="AD280" s="310"/>
      <c r="AE280" s="310"/>
      <c r="AF280" s="310"/>
      <c r="AG280" s="388"/>
      <c r="AH280" s="389" t="s">
        <v>2228</v>
      </c>
      <c r="AI280" s="390"/>
      <c r="AJ280" s="390"/>
      <c r="AK280" s="391"/>
      <c r="AL280" s="278"/>
      <c r="AM280" s="255"/>
    </row>
    <row r="281" spans="1:39" ht="15" customHeight="1">
      <c r="A281" s="175"/>
      <c r="B281" s="309" t="s">
        <v>2155</v>
      </c>
      <c r="C281" s="310"/>
      <c r="D281" s="310"/>
      <c r="E281" s="310"/>
      <c r="F281" s="310"/>
      <c r="G281" s="310"/>
      <c r="H281" s="310"/>
      <c r="I281" s="310"/>
      <c r="J281" s="310"/>
      <c r="K281" s="310"/>
      <c r="L281" s="310"/>
      <c r="M281" s="310"/>
      <c r="N281" s="310"/>
      <c r="O281" s="310"/>
      <c r="P281" s="310"/>
      <c r="Q281" s="310"/>
      <c r="R281" s="310"/>
      <c r="S281" s="310"/>
      <c r="T281" s="310"/>
      <c r="U281" s="310"/>
      <c r="V281" s="310"/>
      <c r="W281" s="310"/>
      <c r="X281" s="310"/>
      <c r="Y281" s="310"/>
      <c r="Z281" s="310"/>
      <c r="AA281" s="310"/>
      <c r="AB281" s="310"/>
      <c r="AC281" s="310"/>
      <c r="AD281" s="310"/>
      <c r="AE281" s="310"/>
      <c r="AF281" s="310"/>
      <c r="AG281" s="388"/>
      <c r="AH281" s="389" t="s">
        <v>2229</v>
      </c>
      <c r="AI281" s="390"/>
      <c r="AJ281" s="390"/>
      <c r="AK281" s="391"/>
      <c r="AL281" s="278"/>
      <c r="AM281" s="255"/>
    </row>
    <row r="282" spans="1:39" ht="15" customHeight="1">
      <c r="A282" s="175"/>
      <c r="B282" s="309" t="s">
        <v>2156</v>
      </c>
      <c r="C282" s="310"/>
      <c r="D282" s="310"/>
      <c r="E282" s="310"/>
      <c r="F282" s="310"/>
      <c r="G282" s="310"/>
      <c r="H282" s="310"/>
      <c r="I282" s="310"/>
      <c r="J282" s="310"/>
      <c r="K282" s="310"/>
      <c r="L282" s="310"/>
      <c r="M282" s="310"/>
      <c r="N282" s="310"/>
      <c r="O282" s="310"/>
      <c r="P282" s="310"/>
      <c r="Q282" s="310"/>
      <c r="R282" s="310"/>
      <c r="S282" s="310"/>
      <c r="T282" s="310"/>
      <c r="U282" s="310"/>
      <c r="V282" s="310"/>
      <c r="W282" s="310"/>
      <c r="X282" s="310"/>
      <c r="Y282" s="310"/>
      <c r="Z282" s="310"/>
      <c r="AA282" s="310"/>
      <c r="AB282" s="310"/>
      <c r="AC282" s="310"/>
      <c r="AD282" s="310"/>
      <c r="AE282" s="310"/>
      <c r="AF282" s="310"/>
      <c r="AG282" s="388"/>
      <c r="AH282" s="389" t="s">
        <v>2230</v>
      </c>
      <c r="AI282" s="390"/>
      <c r="AJ282" s="390"/>
      <c r="AK282" s="391"/>
      <c r="AL282" s="278"/>
      <c r="AM282" s="255"/>
    </row>
    <row r="283" spans="1:39" ht="15" customHeight="1">
      <c r="A283" s="175"/>
      <c r="B283" s="309" t="s">
        <v>2157</v>
      </c>
      <c r="C283" s="310"/>
      <c r="D283" s="310"/>
      <c r="E283" s="310"/>
      <c r="F283" s="310"/>
      <c r="G283" s="310"/>
      <c r="H283" s="310"/>
      <c r="I283" s="310"/>
      <c r="J283" s="310"/>
      <c r="K283" s="310"/>
      <c r="L283" s="310"/>
      <c r="M283" s="310"/>
      <c r="N283" s="310"/>
      <c r="O283" s="310"/>
      <c r="P283" s="310"/>
      <c r="Q283" s="310"/>
      <c r="R283" s="310"/>
      <c r="S283" s="310"/>
      <c r="T283" s="310"/>
      <c r="U283" s="310"/>
      <c r="V283" s="310"/>
      <c r="W283" s="310"/>
      <c r="X283" s="310"/>
      <c r="Y283" s="310"/>
      <c r="Z283" s="310"/>
      <c r="AA283" s="310"/>
      <c r="AB283" s="310"/>
      <c r="AC283" s="310"/>
      <c r="AD283" s="310"/>
      <c r="AE283" s="310"/>
      <c r="AF283" s="310"/>
      <c r="AG283" s="388"/>
      <c r="AH283" s="389" t="s">
        <v>2231</v>
      </c>
      <c r="AI283" s="390"/>
      <c r="AJ283" s="390"/>
      <c r="AK283" s="391"/>
      <c r="AL283" s="278"/>
      <c r="AM283" s="255"/>
    </row>
    <row r="284" spans="1:39" ht="15" customHeight="1">
      <c r="A284" s="175"/>
      <c r="B284" s="309" t="s">
        <v>2158</v>
      </c>
      <c r="C284" s="310"/>
      <c r="D284" s="310"/>
      <c r="E284" s="310"/>
      <c r="F284" s="310"/>
      <c r="G284" s="310"/>
      <c r="H284" s="310"/>
      <c r="I284" s="310"/>
      <c r="J284" s="310"/>
      <c r="K284" s="310"/>
      <c r="L284" s="310"/>
      <c r="M284" s="310"/>
      <c r="N284" s="310"/>
      <c r="O284" s="310"/>
      <c r="P284" s="310"/>
      <c r="Q284" s="310"/>
      <c r="R284" s="310"/>
      <c r="S284" s="310"/>
      <c r="T284" s="310"/>
      <c r="U284" s="310"/>
      <c r="V284" s="310"/>
      <c r="W284" s="310"/>
      <c r="X284" s="310"/>
      <c r="Y284" s="310"/>
      <c r="Z284" s="310"/>
      <c r="AA284" s="310"/>
      <c r="AB284" s="310"/>
      <c r="AC284" s="310"/>
      <c r="AD284" s="310"/>
      <c r="AE284" s="310"/>
      <c r="AF284" s="310"/>
      <c r="AG284" s="388"/>
      <c r="AH284" s="389" t="s">
        <v>2232</v>
      </c>
      <c r="AI284" s="390"/>
      <c r="AJ284" s="390"/>
      <c r="AK284" s="391"/>
      <c r="AL284" s="278"/>
      <c r="AM284" s="255"/>
    </row>
    <row r="285" spans="1:39" ht="15" customHeight="1">
      <c r="A285" s="175"/>
      <c r="B285" s="309" t="s">
        <v>2159</v>
      </c>
      <c r="C285" s="310"/>
      <c r="D285" s="310"/>
      <c r="E285" s="310"/>
      <c r="F285" s="310"/>
      <c r="G285" s="310"/>
      <c r="H285" s="310"/>
      <c r="I285" s="310"/>
      <c r="J285" s="310"/>
      <c r="K285" s="310"/>
      <c r="L285" s="310"/>
      <c r="M285" s="310"/>
      <c r="N285" s="310"/>
      <c r="O285" s="310"/>
      <c r="P285" s="310"/>
      <c r="Q285" s="310"/>
      <c r="R285" s="310"/>
      <c r="S285" s="310"/>
      <c r="T285" s="310"/>
      <c r="U285" s="310"/>
      <c r="V285" s="310"/>
      <c r="W285" s="310"/>
      <c r="X285" s="310"/>
      <c r="Y285" s="310"/>
      <c r="Z285" s="310"/>
      <c r="AA285" s="310"/>
      <c r="AB285" s="310"/>
      <c r="AC285" s="310"/>
      <c r="AD285" s="310"/>
      <c r="AE285" s="310"/>
      <c r="AF285" s="310"/>
      <c r="AG285" s="388"/>
      <c r="AH285" s="389" t="s">
        <v>2233</v>
      </c>
      <c r="AI285" s="390"/>
      <c r="AJ285" s="390"/>
      <c r="AK285" s="391"/>
      <c r="AL285" s="278"/>
      <c r="AM285" s="255"/>
    </row>
    <row r="286" spans="1:39" ht="15" customHeight="1">
      <c r="A286" s="175"/>
      <c r="B286" s="309" t="s">
        <v>2160</v>
      </c>
      <c r="C286" s="310"/>
      <c r="D286" s="310"/>
      <c r="E286" s="310"/>
      <c r="F286" s="310"/>
      <c r="G286" s="310"/>
      <c r="H286" s="310"/>
      <c r="I286" s="310"/>
      <c r="J286" s="310"/>
      <c r="K286" s="310"/>
      <c r="L286" s="310"/>
      <c r="M286" s="310"/>
      <c r="N286" s="310"/>
      <c r="O286" s="310"/>
      <c r="P286" s="310"/>
      <c r="Q286" s="310"/>
      <c r="R286" s="310"/>
      <c r="S286" s="310"/>
      <c r="T286" s="310"/>
      <c r="U286" s="310"/>
      <c r="V286" s="310"/>
      <c r="W286" s="310"/>
      <c r="X286" s="310"/>
      <c r="Y286" s="310"/>
      <c r="Z286" s="310"/>
      <c r="AA286" s="310"/>
      <c r="AB286" s="310"/>
      <c r="AC286" s="310"/>
      <c r="AD286" s="310"/>
      <c r="AE286" s="310"/>
      <c r="AF286" s="310"/>
      <c r="AG286" s="388"/>
      <c r="AH286" s="389" t="s">
        <v>2234</v>
      </c>
      <c r="AI286" s="390"/>
      <c r="AJ286" s="390"/>
      <c r="AK286" s="391"/>
      <c r="AL286" s="278"/>
      <c r="AM286" s="255"/>
    </row>
    <row r="287" spans="1:39" ht="15" customHeight="1">
      <c r="A287" s="175"/>
      <c r="B287" s="309" t="s">
        <v>2161</v>
      </c>
      <c r="C287" s="310"/>
      <c r="D287" s="310"/>
      <c r="E287" s="310"/>
      <c r="F287" s="310"/>
      <c r="G287" s="310"/>
      <c r="H287" s="310"/>
      <c r="I287" s="310"/>
      <c r="J287" s="310"/>
      <c r="K287" s="310"/>
      <c r="L287" s="310"/>
      <c r="M287" s="310"/>
      <c r="N287" s="310"/>
      <c r="O287" s="310"/>
      <c r="P287" s="310"/>
      <c r="Q287" s="310"/>
      <c r="R287" s="310"/>
      <c r="S287" s="310"/>
      <c r="T287" s="310"/>
      <c r="U287" s="310"/>
      <c r="V287" s="310"/>
      <c r="W287" s="310"/>
      <c r="X287" s="310"/>
      <c r="Y287" s="310"/>
      <c r="Z287" s="310"/>
      <c r="AA287" s="310"/>
      <c r="AB287" s="310"/>
      <c r="AC287" s="310"/>
      <c r="AD287" s="310"/>
      <c r="AE287" s="310"/>
      <c r="AF287" s="310"/>
      <c r="AG287" s="388"/>
      <c r="AH287" s="389" t="s">
        <v>2235</v>
      </c>
      <c r="AI287" s="390"/>
      <c r="AJ287" s="390"/>
      <c r="AK287" s="391"/>
      <c r="AL287" s="278"/>
      <c r="AM287" s="255"/>
    </row>
    <row r="288" spans="1:39" ht="15" customHeight="1">
      <c r="A288" s="175"/>
      <c r="B288" s="309" t="s">
        <v>2162</v>
      </c>
      <c r="C288" s="310"/>
      <c r="D288" s="310"/>
      <c r="E288" s="310"/>
      <c r="F288" s="310"/>
      <c r="G288" s="310"/>
      <c r="H288" s="310"/>
      <c r="I288" s="310"/>
      <c r="J288" s="310"/>
      <c r="K288" s="310"/>
      <c r="L288" s="310"/>
      <c r="M288" s="310"/>
      <c r="N288" s="310"/>
      <c r="O288" s="310"/>
      <c r="P288" s="310"/>
      <c r="Q288" s="310"/>
      <c r="R288" s="310"/>
      <c r="S288" s="310"/>
      <c r="T288" s="310"/>
      <c r="U288" s="310"/>
      <c r="V288" s="310"/>
      <c r="W288" s="310"/>
      <c r="X288" s="310"/>
      <c r="Y288" s="310"/>
      <c r="Z288" s="310"/>
      <c r="AA288" s="310"/>
      <c r="AB288" s="310"/>
      <c r="AC288" s="310"/>
      <c r="AD288" s="310"/>
      <c r="AE288" s="310"/>
      <c r="AF288" s="310"/>
      <c r="AG288" s="388"/>
      <c r="AH288" s="389" t="s">
        <v>2236</v>
      </c>
      <c r="AI288" s="390"/>
      <c r="AJ288" s="390"/>
      <c r="AK288" s="391"/>
      <c r="AL288" s="278"/>
      <c r="AM288" s="255"/>
    </row>
    <row r="289" spans="1:39" ht="15" customHeight="1">
      <c r="A289" s="175"/>
      <c r="B289" s="309" t="s">
        <v>2163</v>
      </c>
      <c r="C289" s="310"/>
      <c r="D289" s="310"/>
      <c r="E289" s="310"/>
      <c r="F289" s="310"/>
      <c r="G289" s="310"/>
      <c r="H289" s="310"/>
      <c r="I289" s="310"/>
      <c r="J289" s="310"/>
      <c r="K289" s="310"/>
      <c r="L289" s="310"/>
      <c r="M289" s="310"/>
      <c r="N289" s="310"/>
      <c r="O289" s="310"/>
      <c r="P289" s="310"/>
      <c r="Q289" s="310"/>
      <c r="R289" s="310"/>
      <c r="S289" s="310"/>
      <c r="T289" s="310"/>
      <c r="U289" s="310"/>
      <c r="V289" s="310"/>
      <c r="W289" s="310"/>
      <c r="X289" s="310"/>
      <c r="Y289" s="310"/>
      <c r="Z289" s="310"/>
      <c r="AA289" s="310"/>
      <c r="AB289" s="310"/>
      <c r="AC289" s="310"/>
      <c r="AD289" s="310"/>
      <c r="AE289" s="310"/>
      <c r="AF289" s="310"/>
      <c r="AG289" s="388"/>
      <c r="AH289" s="389" t="s">
        <v>2237</v>
      </c>
      <c r="AI289" s="390"/>
      <c r="AJ289" s="390"/>
      <c r="AK289" s="391"/>
      <c r="AL289" s="278"/>
      <c r="AM289" s="255"/>
    </row>
    <row r="290" spans="1:39" ht="15" customHeight="1">
      <c r="A290" s="175"/>
      <c r="B290" s="309" t="s">
        <v>2164</v>
      </c>
      <c r="C290" s="310"/>
      <c r="D290" s="310"/>
      <c r="E290" s="310"/>
      <c r="F290" s="310"/>
      <c r="G290" s="310"/>
      <c r="H290" s="310"/>
      <c r="I290" s="310"/>
      <c r="J290" s="310"/>
      <c r="K290" s="310"/>
      <c r="L290" s="310"/>
      <c r="M290" s="310"/>
      <c r="N290" s="310"/>
      <c r="O290" s="310"/>
      <c r="P290" s="310"/>
      <c r="Q290" s="310"/>
      <c r="R290" s="310"/>
      <c r="S290" s="310"/>
      <c r="T290" s="310"/>
      <c r="U290" s="310"/>
      <c r="V290" s="310"/>
      <c r="W290" s="310"/>
      <c r="X290" s="310"/>
      <c r="Y290" s="310"/>
      <c r="Z290" s="310"/>
      <c r="AA290" s="310"/>
      <c r="AB290" s="310"/>
      <c r="AC290" s="310"/>
      <c r="AD290" s="310"/>
      <c r="AE290" s="310"/>
      <c r="AF290" s="310"/>
      <c r="AG290" s="388"/>
      <c r="AH290" s="389" t="s">
        <v>2238</v>
      </c>
      <c r="AI290" s="390"/>
      <c r="AJ290" s="390"/>
      <c r="AK290" s="391"/>
      <c r="AL290" s="278"/>
      <c r="AM290" s="255"/>
    </row>
    <row r="291" spans="1:39" ht="15" customHeight="1">
      <c r="A291" s="175"/>
      <c r="B291" s="309" t="s">
        <v>2165</v>
      </c>
      <c r="C291" s="310"/>
      <c r="D291" s="310"/>
      <c r="E291" s="310"/>
      <c r="F291" s="310"/>
      <c r="G291" s="310"/>
      <c r="H291" s="310"/>
      <c r="I291" s="310"/>
      <c r="J291" s="310"/>
      <c r="K291" s="310"/>
      <c r="L291" s="310"/>
      <c r="M291" s="310"/>
      <c r="N291" s="310"/>
      <c r="O291" s="310"/>
      <c r="P291" s="310"/>
      <c r="Q291" s="310"/>
      <c r="R291" s="310"/>
      <c r="S291" s="310"/>
      <c r="T291" s="310"/>
      <c r="U291" s="310"/>
      <c r="V291" s="310"/>
      <c r="W291" s="310"/>
      <c r="X291" s="310"/>
      <c r="Y291" s="310"/>
      <c r="Z291" s="310"/>
      <c r="AA291" s="310"/>
      <c r="AB291" s="310"/>
      <c r="AC291" s="310"/>
      <c r="AD291" s="310"/>
      <c r="AE291" s="310"/>
      <c r="AF291" s="310"/>
      <c r="AG291" s="388"/>
      <c r="AH291" s="389" t="s">
        <v>2239</v>
      </c>
      <c r="AI291" s="390"/>
      <c r="AJ291" s="390"/>
      <c r="AK291" s="391"/>
      <c r="AL291" s="278"/>
      <c r="AM291" s="255"/>
    </row>
    <row r="292" spans="1:39" ht="45" customHeight="1">
      <c r="A292" s="175"/>
      <c r="B292" s="309" t="s">
        <v>2166</v>
      </c>
      <c r="C292" s="310"/>
      <c r="D292" s="310"/>
      <c r="E292" s="310"/>
      <c r="F292" s="310"/>
      <c r="G292" s="310"/>
      <c r="H292" s="310"/>
      <c r="I292" s="310"/>
      <c r="J292" s="310"/>
      <c r="K292" s="310"/>
      <c r="L292" s="310"/>
      <c r="M292" s="310"/>
      <c r="N292" s="310"/>
      <c r="O292" s="310"/>
      <c r="P292" s="310"/>
      <c r="Q292" s="310"/>
      <c r="R292" s="310"/>
      <c r="S292" s="310"/>
      <c r="T292" s="310"/>
      <c r="U292" s="310"/>
      <c r="V292" s="310"/>
      <c r="W292" s="310"/>
      <c r="X292" s="310"/>
      <c r="Y292" s="310"/>
      <c r="Z292" s="310"/>
      <c r="AA292" s="310"/>
      <c r="AB292" s="310"/>
      <c r="AC292" s="310"/>
      <c r="AD292" s="310"/>
      <c r="AE292" s="310"/>
      <c r="AF292" s="310"/>
      <c r="AG292" s="388"/>
      <c r="AH292" s="389" t="s">
        <v>2240</v>
      </c>
      <c r="AI292" s="390"/>
      <c r="AJ292" s="390"/>
      <c r="AK292" s="391"/>
      <c r="AL292" s="278"/>
      <c r="AM292" s="255"/>
    </row>
    <row r="293" spans="1:39" ht="15" customHeight="1">
      <c r="A293" s="175"/>
      <c r="B293" s="309" t="s">
        <v>2167</v>
      </c>
      <c r="C293" s="310"/>
      <c r="D293" s="310"/>
      <c r="E293" s="310"/>
      <c r="F293" s="310"/>
      <c r="G293" s="310"/>
      <c r="H293" s="310"/>
      <c r="I293" s="310"/>
      <c r="J293" s="310"/>
      <c r="K293" s="310"/>
      <c r="L293" s="310"/>
      <c r="M293" s="310"/>
      <c r="N293" s="310"/>
      <c r="O293" s="310"/>
      <c r="P293" s="310"/>
      <c r="Q293" s="310"/>
      <c r="R293" s="310"/>
      <c r="S293" s="310"/>
      <c r="T293" s="310"/>
      <c r="U293" s="310"/>
      <c r="V293" s="310"/>
      <c r="W293" s="310"/>
      <c r="X293" s="310"/>
      <c r="Y293" s="310"/>
      <c r="Z293" s="310"/>
      <c r="AA293" s="310"/>
      <c r="AB293" s="310"/>
      <c r="AC293" s="310"/>
      <c r="AD293" s="310"/>
      <c r="AE293" s="310"/>
      <c r="AF293" s="310"/>
      <c r="AG293" s="388"/>
      <c r="AH293" s="389" t="s">
        <v>2241</v>
      </c>
      <c r="AI293" s="390"/>
      <c r="AJ293" s="390"/>
      <c r="AK293" s="391"/>
      <c r="AL293" s="278"/>
      <c r="AM293" s="255"/>
    </row>
    <row r="294" spans="1:39" ht="15" customHeight="1">
      <c r="A294" s="175"/>
      <c r="B294" s="309" t="s">
        <v>2168</v>
      </c>
      <c r="C294" s="310"/>
      <c r="D294" s="310"/>
      <c r="E294" s="310"/>
      <c r="F294" s="310"/>
      <c r="G294" s="310"/>
      <c r="H294" s="310"/>
      <c r="I294" s="310"/>
      <c r="J294" s="310"/>
      <c r="K294" s="310"/>
      <c r="L294" s="310"/>
      <c r="M294" s="310"/>
      <c r="N294" s="310"/>
      <c r="O294" s="310"/>
      <c r="P294" s="310"/>
      <c r="Q294" s="310"/>
      <c r="R294" s="310"/>
      <c r="S294" s="310"/>
      <c r="T294" s="310"/>
      <c r="U294" s="310"/>
      <c r="V294" s="310"/>
      <c r="W294" s="310"/>
      <c r="X294" s="310"/>
      <c r="Y294" s="310"/>
      <c r="Z294" s="310"/>
      <c r="AA294" s="310"/>
      <c r="AB294" s="310"/>
      <c r="AC294" s="310"/>
      <c r="AD294" s="310"/>
      <c r="AE294" s="310"/>
      <c r="AF294" s="310"/>
      <c r="AG294" s="388"/>
      <c r="AH294" s="389" t="s">
        <v>2242</v>
      </c>
      <c r="AI294" s="390"/>
      <c r="AJ294" s="390"/>
      <c r="AK294" s="391"/>
      <c r="AL294" s="278"/>
      <c r="AM294" s="255"/>
    </row>
    <row r="295" spans="1:39" ht="15" customHeight="1">
      <c r="A295" s="175"/>
      <c r="B295" s="309" t="s">
        <v>2329</v>
      </c>
      <c r="C295" s="310"/>
      <c r="D295" s="310"/>
      <c r="E295" s="310"/>
      <c r="F295" s="310"/>
      <c r="G295" s="310"/>
      <c r="H295" s="310"/>
      <c r="I295" s="310"/>
      <c r="J295" s="310"/>
      <c r="K295" s="310"/>
      <c r="L295" s="310"/>
      <c r="M295" s="310"/>
      <c r="N295" s="310"/>
      <c r="O295" s="310"/>
      <c r="P295" s="310"/>
      <c r="Q295" s="310"/>
      <c r="R295" s="310"/>
      <c r="S295" s="310"/>
      <c r="T295" s="310"/>
      <c r="U295" s="310"/>
      <c r="V295" s="310"/>
      <c r="W295" s="310"/>
      <c r="X295" s="310"/>
      <c r="Y295" s="310"/>
      <c r="Z295" s="310"/>
      <c r="AA295" s="310"/>
      <c r="AB295" s="310"/>
      <c r="AC295" s="310"/>
      <c r="AD295" s="310"/>
      <c r="AE295" s="310"/>
      <c r="AF295" s="310"/>
      <c r="AG295" s="388"/>
      <c r="AH295" s="389" t="s">
        <v>2243</v>
      </c>
      <c r="AI295" s="390"/>
      <c r="AJ295" s="390"/>
      <c r="AK295" s="391"/>
      <c r="AL295" s="278"/>
      <c r="AM295" s="255"/>
    </row>
    <row r="296" spans="1:39" ht="15" customHeight="1">
      <c r="A296" s="175"/>
      <c r="B296" s="309" t="s">
        <v>2330</v>
      </c>
      <c r="C296" s="310"/>
      <c r="D296" s="310"/>
      <c r="E296" s="310"/>
      <c r="F296" s="310"/>
      <c r="G296" s="310"/>
      <c r="H296" s="310"/>
      <c r="I296" s="310"/>
      <c r="J296" s="310"/>
      <c r="K296" s="310"/>
      <c r="L296" s="310"/>
      <c r="M296" s="310"/>
      <c r="N296" s="310"/>
      <c r="O296" s="310"/>
      <c r="P296" s="310"/>
      <c r="Q296" s="310"/>
      <c r="R296" s="310"/>
      <c r="S296" s="310"/>
      <c r="T296" s="310"/>
      <c r="U296" s="310"/>
      <c r="V296" s="310"/>
      <c r="W296" s="310"/>
      <c r="X296" s="310"/>
      <c r="Y296" s="310"/>
      <c r="Z296" s="310"/>
      <c r="AA296" s="310"/>
      <c r="AB296" s="310"/>
      <c r="AC296" s="310"/>
      <c r="AD296" s="310"/>
      <c r="AE296" s="310"/>
      <c r="AF296" s="310"/>
      <c r="AG296" s="388"/>
      <c r="AH296" s="389" t="s">
        <v>2244</v>
      </c>
      <c r="AI296" s="390"/>
      <c r="AJ296" s="390"/>
      <c r="AK296" s="391"/>
      <c r="AL296" s="278"/>
      <c r="AM296" s="255"/>
    </row>
    <row r="297" spans="1:39" ht="84.95" customHeight="1">
      <c r="A297" s="175"/>
      <c r="B297" s="309" t="s">
        <v>2331</v>
      </c>
      <c r="C297" s="310"/>
      <c r="D297" s="310"/>
      <c r="E297" s="310"/>
      <c r="F297" s="310"/>
      <c r="G297" s="310"/>
      <c r="H297" s="310"/>
      <c r="I297" s="310"/>
      <c r="J297" s="310"/>
      <c r="K297" s="310"/>
      <c r="L297" s="310"/>
      <c r="M297" s="310"/>
      <c r="N297" s="310"/>
      <c r="O297" s="310"/>
      <c r="P297" s="310"/>
      <c r="Q297" s="310"/>
      <c r="R297" s="310"/>
      <c r="S297" s="310"/>
      <c r="T297" s="310"/>
      <c r="U297" s="310"/>
      <c r="V297" s="310"/>
      <c r="W297" s="310"/>
      <c r="X297" s="310"/>
      <c r="Y297" s="310"/>
      <c r="Z297" s="310"/>
      <c r="AA297" s="310"/>
      <c r="AB297" s="310"/>
      <c r="AC297" s="310"/>
      <c r="AD297" s="310"/>
      <c r="AE297" s="310"/>
      <c r="AF297" s="310"/>
      <c r="AG297" s="388"/>
      <c r="AH297" s="389" t="s">
        <v>2245</v>
      </c>
      <c r="AI297" s="390"/>
      <c r="AJ297" s="390"/>
      <c r="AK297" s="391"/>
      <c r="AL297" s="278"/>
      <c r="AM297" s="255"/>
    </row>
    <row r="298" spans="1:39" ht="15" customHeight="1">
      <c r="A298" s="175"/>
      <c r="B298" s="309" t="s">
        <v>2169</v>
      </c>
      <c r="C298" s="310"/>
      <c r="D298" s="310"/>
      <c r="E298" s="310"/>
      <c r="F298" s="310"/>
      <c r="G298" s="310"/>
      <c r="H298" s="310"/>
      <c r="I298" s="310"/>
      <c r="J298" s="310"/>
      <c r="K298" s="310"/>
      <c r="L298" s="310"/>
      <c r="M298" s="310"/>
      <c r="N298" s="310"/>
      <c r="O298" s="310"/>
      <c r="P298" s="310"/>
      <c r="Q298" s="310"/>
      <c r="R298" s="310"/>
      <c r="S298" s="310"/>
      <c r="T298" s="310"/>
      <c r="U298" s="310"/>
      <c r="V298" s="310"/>
      <c r="W298" s="310"/>
      <c r="X298" s="310"/>
      <c r="Y298" s="310"/>
      <c r="Z298" s="310"/>
      <c r="AA298" s="310"/>
      <c r="AB298" s="310"/>
      <c r="AC298" s="310"/>
      <c r="AD298" s="310"/>
      <c r="AE298" s="310"/>
      <c r="AF298" s="310"/>
      <c r="AG298" s="388"/>
      <c r="AH298" s="389" t="s">
        <v>2246</v>
      </c>
      <c r="AI298" s="390"/>
      <c r="AJ298" s="390"/>
      <c r="AK298" s="391"/>
      <c r="AL298" s="278"/>
      <c r="AM298" s="255"/>
    </row>
    <row r="299" spans="1:39" ht="3.95" customHeight="1">
      <c r="A299" s="175"/>
      <c r="B299" s="175"/>
      <c r="C299" s="175"/>
      <c r="D299" s="175"/>
      <c r="E299" s="175"/>
      <c r="F299" s="175"/>
      <c r="G299" s="175"/>
      <c r="H299" s="175"/>
      <c r="I299" s="175"/>
      <c r="J299" s="175"/>
      <c r="K299" s="175"/>
      <c r="L299" s="175"/>
      <c r="M299" s="175"/>
      <c r="N299" s="175"/>
      <c r="O299" s="175"/>
      <c r="P299" s="175"/>
      <c r="Q299" s="175"/>
      <c r="R299" s="175"/>
      <c r="S299" s="175"/>
      <c r="T299" s="175"/>
      <c r="U299" s="175"/>
      <c r="V299" s="175"/>
      <c r="W299" s="175"/>
      <c r="X299" s="175"/>
      <c r="Y299" s="175"/>
      <c r="Z299" s="175"/>
      <c r="AA299" s="175"/>
      <c r="AB299" s="175"/>
      <c r="AC299" s="175"/>
      <c r="AD299" s="175"/>
      <c r="AE299" s="175"/>
      <c r="AF299" s="175"/>
      <c r="AG299" s="175"/>
      <c r="AH299" s="175"/>
      <c r="AI299" s="175"/>
      <c r="AJ299" s="175"/>
      <c r="AK299" s="175"/>
      <c r="AL299" s="175"/>
      <c r="AM299" s="255"/>
    </row>
    <row r="300" spans="1:39" ht="15" customHeight="1">
      <c r="A300" s="296" t="s">
        <v>2469</v>
      </c>
      <c r="B300" s="296"/>
      <c r="C300" s="296"/>
      <c r="D300" s="296"/>
      <c r="E300" s="296"/>
      <c r="F300" s="296"/>
      <c r="G300" s="296"/>
      <c r="H300" s="296"/>
      <c r="I300" s="296"/>
      <c r="J300" s="296"/>
      <c r="K300" s="296"/>
      <c r="L300" s="296"/>
      <c r="M300" s="296"/>
      <c r="N300" s="296"/>
      <c r="O300" s="296"/>
      <c r="P300" s="296"/>
      <c r="Q300" s="296"/>
      <c r="R300" s="296"/>
      <c r="S300" s="296"/>
      <c r="T300" s="296"/>
      <c r="U300" s="296"/>
      <c r="V300" s="296"/>
      <c r="W300" s="296"/>
      <c r="X300" s="296"/>
      <c r="Y300" s="296"/>
      <c r="Z300" s="296"/>
      <c r="AA300" s="296"/>
      <c r="AB300" s="296"/>
      <c r="AC300" s="296"/>
      <c r="AD300" s="296"/>
      <c r="AE300" s="296"/>
      <c r="AF300" s="296"/>
      <c r="AG300" s="296"/>
      <c r="AH300" s="296"/>
      <c r="AI300" s="296"/>
      <c r="AJ300" s="296"/>
      <c r="AK300" s="296"/>
      <c r="AL300" s="296"/>
      <c r="AM300" s="255"/>
    </row>
    <row r="301" spans="1:39" ht="12.6" customHeight="1">
      <c r="A301" s="296"/>
      <c r="B301" s="296"/>
      <c r="C301" s="296"/>
      <c r="D301" s="296"/>
      <c r="E301" s="296"/>
      <c r="F301" s="296"/>
      <c r="G301" s="296"/>
      <c r="H301" s="296"/>
      <c r="I301" s="296"/>
      <c r="J301" s="296"/>
      <c r="K301" s="296"/>
      <c r="L301" s="296"/>
      <c r="M301" s="296"/>
      <c r="N301" s="296"/>
      <c r="O301" s="296"/>
      <c r="P301" s="296"/>
      <c r="Q301" s="296"/>
      <c r="R301" s="296"/>
      <c r="S301" s="296"/>
      <c r="T301" s="296"/>
      <c r="U301" s="296"/>
      <c r="V301" s="296"/>
      <c r="W301" s="296"/>
      <c r="X301" s="296"/>
      <c r="Y301" s="296"/>
      <c r="Z301" s="296"/>
      <c r="AA301" s="296"/>
      <c r="AB301" s="296"/>
      <c r="AC301" s="296"/>
      <c r="AD301" s="296"/>
      <c r="AE301" s="296"/>
      <c r="AF301" s="296"/>
      <c r="AG301" s="296"/>
      <c r="AH301" s="296"/>
      <c r="AI301" s="296"/>
      <c r="AJ301" s="296"/>
      <c r="AK301" s="296"/>
      <c r="AL301" s="296"/>
      <c r="AM301" s="255"/>
    </row>
    <row r="302" spans="1:39" ht="15" customHeight="1">
      <c r="A302" s="175"/>
      <c r="B302" s="407" t="s">
        <v>2314</v>
      </c>
      <c r="C302" s="407"/>
      <c r="D302" s="407"/>
      <c r="E302" s="407"/>
      <c r="F302" s="407"/>
      <c r="G302" s="407"/>
      <c r="H302" s="407"/>
      <c r="I302" s="407"/>
      <c r="J302" s="407"/>
      <c r="K302" s="407"/>
      <c r="L302" s="407"/>
      <c r="M302" s="407"/>
      <c r="N302" s="407"/>
      <c r="O302" s="407"/>
      <c r="P302" s="407"/>
      <c r="Q302" s="407"/>
      <c r="R302" s="407"/>
      <c r="S302" s="407"/>
      <c r="T302" s="407"/>
      <c r="U302" s="407"/>
      <c r="V302" s="407"/>
      <c r="W302" s="407"/>
      <c r="X302" s="407"/>
      <c r="Y302" s="407"/>
      <c r="Z302" s="407"/>
      <c r="AA302" s="407"/>
      <c r="AB302" s="407"/>
      <c r="AC302" s="407"/>
      <c r="AD302" s="407"/>
      <c r="AE302" s="407"/>
      <c r="AF302" s="407"/>
      <c r="AG302" s="407"/>
      <c r="AH302" s="407" t="s">
        <v>2170</v>
      </c>
      <c r="AI302" s="407"/>
      <c r="AJ302" s="407"/>
      <c r="AK302" s="407"/>
      <c r="AL302" s="175"/>
      <c r="AM302" s="255"/>
    </row>
    <row r="303" spans="1:39" ht="15" customHeight="1">
      <c r="A303" s="175"/>
      <c r="B303" s="396" t="s">
        <v>2315</v>
      </c>
      <c r="C303" s="396"/>
      <c r="D303" s="396"/>
      <c r="E303" s="396"/>
      <c r="F303" s="396"/>
      <c r="G303" s="396"/>
      <c r="H303" s="396"/>
      <c r="I303" s="396"/>
      <c r="J303" s="396"/>
      <c r="K303" s="396"/>
      <c r="L303" s="396"/>
      <c r="M303" s="396"/>
      <c r="N303" s="396"/>
      <c r="O303" s="396"/>
      <c r="P303" s="396"/>
      <c r="Q303" s="396"/>
      <c r="R303" s="396"/>
      <c r="S303" s="396"/>
      <c r="T303" s="396"/>
      <c r="U303" s="396"/>
      <c r="V303" s="396"/>
      <c r="W303" s="396"/>
      <c r="X303" s="396"/>
      <c r="Y303" s="396"/>
      <c r="Z303" s="396"/>
      <c r="AA303" s="396"/>
      <c r="AB303" s="396"/>
      <c r="AC303" s="396"/>
      <c r="AD303" s="396"/>
      <c r="AE303" s="396"/>
      <c r="AF303" s="396"/>
      <c r="AG303" s="396"/>
      <c r="AH303" s="315" t="s">
        <v>2281</v>
      </c>
      <c r="AI303" s="316"/>
      <c r="AJ303" s="316"/>
      <c r="AK303" s="317"/>
      <c r="AL303" s="175"/>
      <c r="AM303" s="255"/>
    </row>
    <row r="304" spans="1:39" ht="15" customHeight="1">
      <c r="A304" s="175"/>
      <c r="B304" s="396" t="s">
        <v>2316</v>
      </c>
      <c r="C304" s="396"/>
      <c r="D304" s="396"/>
      <c r="E304" s="396"/>
      <c r="F304" s="396"/>
      <c r="G304" s="396"/>
      <c r="H304" s="396"/>
      <c r="I304" s="396"/>
      <c r="J304" s="396"/>
      <c r="K304" s="396"/>
      <c r="L304" s="396"/>
      <c r="M304" s="396"/>
      <c r="N304" s="396"/>
      <c r="O304" s="396"/>
      <c r="P304" s="396"/>
      <c r="Q304" s="396"/>
      <c r="R304" s="396"/>
      <c r="S304" s="396"/>
      <c r="T304" s="396"/>
      <c r="U304" s="396"/>
      <c r="V304" s="396"/>
      <c r="W304" s="396"/>
      <c r="X304" s="396"/>
      <c r="Y304" s="396"/>
      <c r="Z304" s="396"/>
      <c r="AA304" s="396"/>
      <c r="AB304" s="396"/>
      <c r="AC304" s="396"/>
      <c r="AD304" s="396"/>
      <c r="AE304" s="396"/>
      <c r="AF304" s="396"/>
      <c r="AG304" s="396"/>
      <c r="AH304" s="315" t="s">
        <v>2319</v>
      </c>
      <c r="AI304" s="316"/>
      <c r="AJ304" s="316"/>
      <c r="AK304" s="317"/>
      <c r="AL304" s="175"/>
      <c r="AM304" s="255"/>
    </row>
    <row r="305" spans="1:44" ht="15" customHeight="1">
      <c r="A305" s="175"/>
      <c r="B305" s="396" t="s">
        <v>2317</v>
      </c>
      <c r="C305" s="396"/>
      <c r="D305" s="396"/>
      <c r="E305" s="396"/>
      <c r="F305" s="396"/>
      <c r="G305" s="396"/>
      <c r="H305" s="396"/>
      <c r="I305" s="396"/>
      <c r="J305" s="396"/>
      <c r="K305" s="396"/>
      <c r="L305" s="396"/>
      <c r="M305" s="396"/>
      <c r="N305" s="396"/>
      <c r="O305" s="396"/>
      <c r="P305" s="396"/>
      <c r="Q305" s="396"/>
      <c r="R305" s="396"/>
      <c r="S305" s="396"/>
      <c r="T305" s="396"/>
      <c r="U305" s="396"/>
      <c r="V305" s="396"/>
      <c r="W305" s="396"/>
      <c r="X305" s="396"/>
      <c r="Y305" s="396"/>
      <c r="Z305" s="396"/>
      <c r="AA305" s="396"/>
      <c r="AB305" s="396"/>
      <c r="AC305" s="396"/>
      <c r="AD305" s="396"/>
      <c r="AE305" s="396"/>
      <c r="AF305" s="396"/>
      <c r="AG305" s="396"/>
      <c r="AH305" s="315" t="s">
        <v>2320</v>
      </c>
      <c r="AI305" s="316"/>
      <c r="AJ305" s="316"/>
      <c r="AK305" s="317"/>
      <c r="AL305" s="175"/>
      <c r="AM305" s="255"/>
    </row>
    <row r="306" spans="1:44" ht="15" customHeight="1">
      <c r="A306" s="175"/>
      <c r="B306" s="396" t="s">
        <v>2318</v>
      </c>
      <c r="C306" s="396"/>
      <c r="D306" s="396"/>
      <c r="E306" s="396"/>
      <c r="F306" s="396"/>
      <c r="G306" s="396"/>
      <c r="H306" s="396"/>
      <c r="I306" s="396"/>
      <c r="J306" s="396"/>
      <c r="K306" s="396"/>
      <c r="L306" s="396"/>
      <c r="M306" s="396"/>
      <c r="N306" s="396"/>
      <c r="O306" s="396"/>
      <c r="P306" s="396"/>
      <c r="Q306" s="396"/>
      <c r="R306" s="396"/>
      <c r="S306" s="396"/>
      <c r="T306" s="396"/>
      <c r="U306" s="396"/>
      <c r="V306" s="396"/>
      <c r="W306" s="396"/>
      <c r="X306" s="396"/>
      <c r="Y306" s="396"/>
      <c r="Z306" s="396"/>
      <c r="AA306" s="396"/>
      <c r="AB306" s="396"/>
      <c r="AC306" s="396"/>
      <c r="AD306" s="396"/>
      <c r="AE306" s="396"/>
      <c r="AF306" s="396"/>
      <c r="AG306" s="396"/>
      <c r="AH306" s="315" t="s">
        <v>2321</v>
      </c>
      <c r="AI306" s="316"/>
      <c r="AJ306" s="316"/>
      <c r="AK306" s="317"/>
      <c r="AL306" s="175"/>
      <c r="AM306" s="255"/>
    </row>
    <row r="307" spans="1:44" ht="15" customHeight="1">
      <c r="A307" s="175"/>
      <c r="B307" s="396" t="s">
        <v>2333</v>
      </c>
      <c r="C307" s="396"/>
      <c r="D307" s="396"/>
      <c r="E307" s="396"/>
      <c r="F307" s="396"/>
      <c r="G307" s="396"/>
      <c r="H307" s="396"/>
      <c r="I307" s="396"/>
      <c r="J307" s="396"/>
      <c r="K307" s="396"/>
      <c r="L307" s="396"/>
      <c r="M307" s="396"/>
      <c r="N307" s="396"/>
      <c r="O307" s="396"/>
      <c r="P307" s="396"/>
      <c r="Q307" s="396"/>
      <c r="R307" s="396"/>
      <c r="S307" s="396"/>
      <c r="T307" s="396"/>
      <c r="U307" s="396"/>
      <c r="V307" s="396"/>
      <c r="W307" s="396"/>
      <c r="X307" s="396"/>
      <c r="Y307" s="396"/>
      <c r="Z307" s="396"/>
      <c r="AA307" s="396"/>
      <c r="AB307" s="396"/>
      <c r="AC307" s="396"/>
      <c r="AD307" s="396"/>
      <c r="AE307" s="396"/>
      <c r="AF307" s="396"/>
      <c r="AG307" s="396"/>
      <c r="AH307" s="315" t="s">
        <v>2322</v>
      </c>
      <c r="AI307" s="316"/>
      <c r="AJ307" s="316"/>
      <c r="AK307" s="317"/>
      <c r="AL307" s="175"/>
      <c r="AM307" s="255"/>
    </row>
    <row r="308" spans="1:44" ht="15" customHeight="1">
      <c r="A308" s="175"/>
      <c r="B308" s="396" t="s">
        <v>2169</v>
      </c>
      <c r="C308" s="396"/>
      <c r="D308" s="396"/>
      <c r="E308" s="396"/>
      <c r="F308" s="396"/>
      <c r="G308" s="396"/>
      <c r="H308" s="396"/>
      <c r="I308" s="396"/>
      <c r="J308" s="396"/>
      <c r="K308" s="396"/>
      <c r="L308" s="396"/>
      <c r="M308" s="396"/>
      <c r="N308" s="396"/>
      <c r="O308" s="396"/>
      <c r="P308" s="396"/>
      <c r="Q308" s="396"/>
      <c r="R308" s="396"/>
      <c r="S308" s="396"/>
      <c r="T308" s="396"/>
      <c r="U308" s="396"/>
      <c r="V308" s="396"/>
      <c r="W308" s="396"/>
      <c r="X308" s="396"/>
      <c r="Y308" s="396"/>
      <c r="Z308" s="396"/>
      <c r="AA308" s="396"/>
      <c r="AB308" s="396"/>
      <c r="AC308" s="396"/>
      <c r="AD308" s="396"/>
      <c r="AE308" s="396"/>
      <c r="AF308" s="396"/>
      <c r="AG308" s="396"/>
      <c r="AH308" s="315" t="s">
        <v>2323</v>
      </c>
      <c r="AI308" s="316"/>
      <c r="AJ308" s="316"/>
      <c r="AK308" s="317"/>
      <c r="AL308" s="175"/>
      <c r="AM308" s="255"/>
    </row>
    <row r="309" spans="1:44" ht="3.95" customHeight="1">
      <c r="A309" s="175"/>
      <c r="B309" s="175"/>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c r="AA309" s="175"/>
      <c r="AB309" s="175"/>
      <c r="AC309" s="175"/>
      <c r="AD309" s="175"/>
      <c r="AE309" s="175"/>
      <c r="AF309" s="175"/>
      <c r="AG309" s="175"/>
      <c r="AH309" s="175"/>
      <c r="AI309" s="175"/>
      <c r="AJ309" s="175"/>
      <c r="AK309" s="175"/>
      <c r="AL309" s="175"/>
      <c r="AM309" s="4"/>
      <c r="AN309" s="4"/>
      <c r="AO309" s="4"/>
      <c r="AP309" s="4"/>
      <c r="AQ309" s="4"/>
      <c r="AR309" s="4"/>
    </row>
    <row r="310" spans="1:44" ht="15" customHeight="1">
      <c r="A310" s="296" t="s">
        <v>2470</v>
      </c>
      <c r="B310" s="296"/>
      <c r="C310" s="296"/>
      <c r="D310" s="296"/>
      <c r="E310" s="296"/>
      <c r="F310" s="296"/>
      <c r="G310" s="296"/>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4"/>
      <c r="AN310" s="4"/>
      <c r="AO310" s="4"/>
      <c r="AP310" s="4"/>
      <c r="AQ310" s="4"/>
      <c r="AR310" s="4"/>
    </row>
    <row r="311" spans="1:44" ht="15" customHeight="1">
      <c r="A311" s="296"/>
      <c r="B311" s="296"/>
      <c r="C311" s="296"/>
      <c r="D311" s="296"/>
      <c r="E311" s="296"/>
      <c r="F311" s="296"/>
      <c r="G311" s="296"/>
      <c r="H311" s="296"/>
      <c r="I311" s="296"/>
      <c r="J311" s="296"/>
      <c r="K311" s="296"/>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4"/>
      <c r="AN311" s="4"/>
      <c r="AO311" s="4"/>
      <c r="AP311" s="4"/>
      <c r="AQ311" s="4"/>
      <c r="AR311" s="4"/>
    </row>
    <row r="312" spans="1:44" ht="15" customHeight="1">
      <c r="A312" s="296"/>
      <c r="B312" s="296"/>
      <c r="C312" s="296"/>
      <c r="D312" s="296"/>
      <c r="E312" s="296"/>
      <c r="F312" s="296"/>
      <c r="G312" s="296"/>
      <c r="H312" s="296"/>
      <c r="I312" s="296"/>
      <c r="J312" s="296"/>
      <c r="K312" s="296"/>
      <c r="L312" s="296"/>
      <c r="M312" s="296"/>
      <c r="N312" s="296"/>
      <c r="O312" s="296"/>
      <c r="P312" s="296"/>
      <c r="Q312" s="296"/>
      <c r="R312" s="296"/>
      <c r="S312" s="296"/>
      <c r="T312" s="296"/>
      <c r="U312" s="296"/>
      <c r="V312" s="296"/>
      <c r="W312" s="296"/>
      <c r="X312" s="296"/>
      <c r="Y312" s="296"/>
      <c r="Z312" s="296"/>
      <c r="AA312" s="296"/>
      <c r="AB312" s="296"/>
      <c r="AC312" s="296"/>
      <c r="AD312" s="296"/>
      <c r="AE312" s="296"/>
      <c r="AF312" s="296"/>
      <c r="AG312" s="296"/>
      <c r="AH312" s="296"/>
      <c r="AI312" s="296"/>
      <c r="AJ312" s="296"/>
      <c r="AK312" s="296"/>
      <c r="AL312" s="296"/>
      <c r="AM312" s="4"/>
      <c r="AN312" s="4"/>
      <c r="AO312" s="4"/>
      <c r="AP312" s="4"/>
      <c r="AQ312" s="4"/>
      <c r="AR312" s="4"/>
    </row>
    <row r="313" spans="1:44" ht="15" customHeight="1">
      <c r="A313" s="296"/>
      <c r="B313" s="296"/>
      <c r="C313" s="296"/>
      <c r="D313" s="296"/>
      <c r="E313" s="296"/>
      <c r="F313" s="296"/>
      <c r="G313" s="296"/>
      <c r="H313" s="296"/>
      <c r="I313" s="296"/>
      <c r="J313" s="296"/>
      <c r="K313" s="296"/>
      <c r="L313" s="296"/>
      <c r="M313" s="296"/>
      <c r="N313" s="296"/>
      <c r="O313" s="296"/>
      <c r="P313" s="296"/>
      <c r="Q313" s="296"/>
      <c r="R313" s="296"/>
      <c r="S313" s="296"/>
      <c r="T313" s="296"/>
      <c r="U313" s="296"/>
      <c r="V313" s="296"/>
      <c r="W313" s="296"/>
      <c r="X313" s="296"/>
      <c r="Y313" s="296"/>
      <c r="Z313" s="296"/>
      <c r="AA313" s="296"/>
      <c r="AB313" s="296"/>
      <c r="AC313" s="296"/>
      <c r="AD313" s="296"/>
      <c r="AE313" s="296"/>
      <c r="AF313" s="296"/>
      <c r="AG313" s="296"/>
      <c r="AH313" s="296"/>
      <c r="AI313" s="296"/>
      <c r="AJ313" s="296"/>
      <c r="AK313" s="296"/>
      <c r="AL313" s="296"/>
      <c r="AM313" s="4"/>
      <c r="AN313" s="4"/>
      <c r="AO313" s="4"/>
      <c r="AP313" s="4"/>
      <c r="AQ313" s="4"/>
      <c r="AR313" s="4"/>
    </row>
    <row r="314" spans="1:44" ht="7.5" customHeight="1">
      <c r="A314" s="296"/>
      <c r="B314" s="296"/>
      <c r="C314" s="296"/>
      <c r="D314" s="296"/>
      <c r="E314" s="296"/>
      <c r="F314" s="296"/>
      <c r="G314" s="296"/>
      <c r="H314" s="296"/>
      <c r="I314" s="296"/>
      <c r="J314" s="296"/>
      <c r="K314" s="296"/>
      <c r="L314" s="296"/>
      <c r="M314" s="296"/>
      <c r="N314" s="296"/>
      <c r="O314" s="296"/>
      <c r="P314" s="296"/>
      <c r="Q314" s="296"/>
      <c r="R314" s="296"/>
      <c r="S314" s="296"/>
      <c r="T314" s="296"/>
      <c r="U314" s="296"/>
      <c r="V314" s="296"/>
      <c r="W314" s="296"/>
      <c r="X314" s="296"/>
      <c r="Y314" s="296"/>
      <c r="Z314" s="296"/>
      <c r="AA314" s="296"/>
      <c r="AB314" s="296"/>
      <c r="AC314" s="296"/>
      <c r="AD314" s="296"/>
      <c r="AE314" s="296"/>
      <c r="AF314" s="296"/>
      <c r="AG314" s="296"/>
      <c r="AH314" s="296"/>
      <c r="AI314" s="296"/>
      <c r="AJ314" s="296"/>
      <c r="AK314" s="296"/>
      <c r="AL314" s="296"/>
      <c r="AM314" s="4"/>
      <c r="AN314" s="4"/>
      <c r="AO314" s="4"/>
      <c r="AP314" s="4"/>
      <c r="AQ314" s="4"/>
      <c r="AR314" s="4"/>
    </row>
    <row r="315" spans="1:44" ht="15" customHeight="1">
      <c r="A315" s="296" t="s">
        <v>2471</v>
      </c>
      <c r="B315" s="296"/>
      <c r="C315" s="296"/>
      <c r="D315" s="296"/>
      <c r="E315" s="296"/>
      <c r="F315" s="296"/>
      <c r="G315" s="296"/>
      <c r="H315" s="296"/>
      <c r="I315" s="296"/>
      <c r="J315" s="296"/>
      <c r="K315" s="296"/>
      <c r="L315" s="296"/>
      <c r="M315" s="296"/>
      <c r="N315" s="296"/>
      <c r="O315" s="296"/>
      <c r="P315" s="296"/>
      <c r="Q315" s="296"/>
      <c r="R315" s="296"/>
      <c r="S315" s="296"/>
      <c r="T315" s="296"/>
      <c r="U315" s="296"/>
      <c r="V315" s="296"/>
      <c r="W315" s="296"/>
      <c r="X315" s="296"/>
      <c r="Y315" s="296"/>
      <c r="Z315" s="296"/>
      <c r="AA315" s="296"/>
      <c r="AB315" s="296"/>
      <c r="AC315" s="296"/>
      <c r="AD315" s="296"/>
      <c r="AE315" s="296"/>
      <c r="AF315" s="296"/>
      <c r="AG315" s="296"/>
      <c r="AH315" s="296"/>
      <c r="AI315" s="296"/>
      <c r="AJ315" s="296"/>
      <c r="AK315" s="296"/>
      <c r="AL315" s="296"/>
      <c r="AM315" s="255"/>
    </row>
    <row r="316" spans="1:44" ht="15" customHeight="1">
      <c r="A316" s="296"/>
      <c r="B316" s="296"/>
      <c r="C316" s="296"/>
      <c r="D316" s="296"/>
      <c r="E316" s="296"/>
      <c r="F316" s="296"/>
      <c r="G316" s="296"/>
      <c r="H316" s="296"/>
      <c r="I316" s="296"/>
      <c r="J316" s="296"/>
      <c r="K316" s="296"/>
      <c r="L316" s="296"/>
      <c r="M316" s="296"/>
      <c r="N316" s="296"/>
      <c r="O316" s="296"/>
      <c r="P316" s="296"/>
      <c r="Q316" s="296"/>
      <c r="R316" s="296"/>
      <c r="S316" s="296"/>
      <c r="T316" s="296"/>
      <c r="U316" s="296"/>
      <c r="V316" s="296"/>
      <c r="W316" s="296"/>
      <c r="X316" s="296"/>
      <c r="Y316" s="296"/>
      <c r="Z316" s="296"/>
      <c r="AA316" s="296"/>
      <c r="AB316" s="296"/>
      <c r="AC316" s="296"/>
      <c r="AD316" s="296"/>
      <c r="AE316" s="296"/>
      <c r="AF316" s="296"/>
      <c r="AG316" s="296"/>
      <c r="AH316" s="296"/>
      <c r="AI316" s="296"/>
      <c r="AJ316" s="296"/>
      <c r="AK316" s="296"/>
      <c r="AL316" s="296"/>
      <c r="AM316" s="255"/>
    </row>
    <row r="317" spans="1:44" ht="15" customHeight="1">
      <c r="A317" s="296"/>
      <c r="B317" s="296"/>
      <c r="C317" s="296"/>
      <c r="D317" s="296"/>
      <c r="E317" s="296"/>
      <c r="F317" s="296"/>
      <c r="G317" s="296"/>
      <c r="H317" s="296"/>
      <c r="I317" s="296"/>
      <c r="J317" s="296"/>
      <c r="K317" s="296"/>
      <c r="L317" s="296"/>
      <c r="M317" s="296"/>
      <c r="N317" s="296"/>
      <c r="O317" s="296"/>
      <c r="P317" s="296"/>
      <c r="Q317" s="296"/>
      <c r="R317" s="296"/>
      <c r="S317" s="296"/>
      <c r="T317" s="296"/>
      <c r="U317" s="296"/>
      <c r="V317" s="296"/>
      <c r="W317" s="296"/>
      <c r="X317" s="296"/>
      <c r="Y317" s="296"/>
      <c r="Z317" s="296"/>
      <c r="AA317" s="296"/>
      <c r="AB317" s="296"/>
      <c r="AC317" s="296"/>
      <c r="AD317" s="296"/>
      <c r="AE317" s="296"/>
      <c r="AF317" s="296"/>
      <c r="AG317" s="296"/>
      <c r="AH317" s="296"/>
      <c r="AI317" s="296"/>
      <c r="AJ317" s="296"/>
      <c r="AK317" s="296"/>
      <c r="AL317" s="296"/>
      <c r="AM317" s="255"/>
    </row>
    <row r="318" spans="1:44" ht="15" customHeight="1">
      <c r="A318" s="296"/>
      <c r="B318" s="296"/>
      <c r="C318" s="296"/>
      <c r="D318" s="296"/>
      <c r="E318" s="296"/>
      <c r="F318" s="296"/>
      <c r="G318" s="296"/>
      <c r="H318" s="296"/>
      <c r="I318" s="296"/>
      <c r="J318" s="296"/>
      <c r="K318" s="296"/>
      <c r="L318" s="296"/>
      <c r="M318" s="296"/>
      <c r="N318" s="296"/>
      <c r="O318" s="296"/>
      <c r="P318" s="296"/>
      <c r="Q318" s="296"/>
      <c r="R318" s="296"/>
      <c r="S318" s="296"/>
      <c r="T318" s="296"/>
      <c r="U318" s="296"/>
      <c r="V318" s="296"/>
      <c r="W318" s="296"/>
      <c r="X318" s="296"/>
      <c r="Y318" s="296"/>
      <c r="Z318" s="296"/>
      <c r="AA318" s="296"/>
      <c r="AB318" s="296"/>
      <c r="AC318" s="296"/>
      <c r="AD318" s="296"/>
      <c r="AE318" s="296"/>
      <c r="AF318" s="296"/>
      <c r="AG318" s="296"/>
      <c r="AH318" s="296"/>
      <c r="AI318" s="296"/>
      <c r="AJ318" s="296"/>
      <c r="AK318" s="296"/>
      <c r="AL318" s="296"/>
      <c r="AM318" s="255"/>
    </row>
    <row r="319" spans="1:44" ht="15" customHeight="1">
      <c r="A319" s="296"/>
      <c r="B319" s="296"/>
      <c r="C319" s="296"/>
      <c r="D319" s="296"/>
      <c r="E319" s="296"/>
      <c r="F319" s="296"/>
      <c r="G319" s="296"/>
      <c r="H319" s="296"/>
      <c r="I319" s="296"/>
      <c r="J319" s="296"/>
      <c r="K319" s="296"/>
      <c r="L319" s="296"/>
      <c r="M319" s="296"/>
      <c r="N319" s="296"/>
      <c r="O319" s="296"/>
      <c r="P319" s="296"/>
      <c r="Q319" s="296"/>
      <c r="R319" s="296"/>
      <c r="S319" s="296"/>
      <c r="T319" s="296"/>
      <c r="U319" s="296"/>
      <c r="V319" s="296"/>
      <c r="W319" s="296"/>
      <c r="X319" s="296"/>
      <c r="Y319" s="296"/>
      <c r="Z319" s="296"/>
      <c r="AA319" s="296"/>
      <c r="AB319" s="296"/>
      <c r="AC319" s="296"/>
      <c r="AD319" s="296"/>
      <c r="AE319" s="296"/>
      <c r="AF319" s="296"/>
      <c r="AG319" s="296"/>
      <c r="AH319" s="296"/>
      <c r="AI319" s="296"/>
      <c r="AJ319" s="296"/>
      <c r="AK319" s="296"/>
      <c r="AL319" s="296"/>
      <c r="AM319" s="255"/>
    </row>
    <row r="320" spans="1:44" ht="15" customHeight="1">
      <c r="A320" s="296"/>
      <c r="B320" s="296"/>
      <c r="C320" s="296"/>
      <c r="D320" s="296"/>
      <c r="E320" s="296"/>
      <c r="F320" s="296"/>
      <c r="G320" s="296"/>
      <c r="H320" s="296"/>
      <c r="I320" s="296"/>
      <c r="J320" s="296"/>
      <c r="K320" s="296"/>
      <c r="L320" s="296"/>
      <c r="M320" s="296"/>
      <c r="N320" s="296"/>
      <c r="O320" s="296"/>
      <c r="P320" s="296"/>
      <c r="Q320" s="296"/>
      <c r="R320" s="296"/>
      <c r="S320" s="296"/>
      <c r="T320" s="296"/>
      <c r="U320" s="296"/>
      <c r="V320" s="296"/>
      <c r="W320" s="296"/>
      <c r="X320" s="296"/>
      <c r="Y320" s="296"/>
      <c r="Z320" s="296"/>
      <c r="AA320" s="296"/>
      <c r="AB320" s="296"/>
      <c r="AC320" s="296"/>
      <c r="AD320" s="296"/>
      <c r="AE320" s="296"/>
      <c r="AF320" s="296"/>
      <c r="AG320" s="296"/>
      <c r="AH320" s="296"/>
      <c r="AI320" s="296"/>
      <c r="AJ320" s="296"/>
      <c r="AK320" s="296"/>
      <c r="AL320" s="296"/>
      <c r="AM320" s="255"/>
    </row>
    <row r="321" spans="1:39" ht="15" customHeight="1">
      <c r="A321" s="296"/>
      <c r="B321" s="296"/>
      <c r="C321" s="296"/>
      <c r="D321" s="296"/>
      <c r="E321" s="296"/>
      <c r="F321" s="296"/>
      <c r="G321" s="296"/>
      <c r="H321" s="296"/>
      <c r="I321" s="296"/>
      <c r="J321" s="296"/>
      <c r="K321" s="296"/>
      <c r="L321" s="296"/>
      <c r="M321" s="296"/>
      <c r="N321" s="296"/>
      <c r="O321" s="296"/>
      <c r="P321" s="296"/>
      <c r="Q321" s="296"/>
      <c r="R321" s="296"/>
      <c r="S321" s="296"/>
      <c r="T321" s="296"/>
      <c r="U321" s="296"/>
      <c r="V321" s="296"/>
      <c r="W321" s="296"/>
      <c r="X321" s="296"/>
      <c r="Y321" s="296"/>
      <c r="Z321" s="296"/>
      <c r="AA321" s="296"/>
      <c r="AB321" s="296"/>
      <c r="AC321" s="296"/>
      <c r="AD321" s="296"/>
      <c r="AE321" s="296"/>
      <c r="AF321" s="296"/>
      <c r="AG321" s="296"/>
      <c r="AH321" s="296"/>
      <c r="AI321" s="296"/>
      <c r="AJ321" s="296"/>
      <c r="AK321" s="296"/>
      <c r="AL321" s="296"/>
      <c r="AM321" s="255"/>
    </row>
    <row r="322" spans="1:39" ht="15" customHeight="1">
      <c r="A322" s="296"/>
      <c r="B322" s="296"/>
      <c r="C322" s="296"/>
      <c r="D322" s="296"/>
      <c r="E322" s="296"/>
      <c r="F322" s="296"/>
      <c r="G322" s="296"/>
      <c r="H322" s="296"/>
      <c r="I322" s="296"/>
      <c r="J322" s="296"/>
      <c r="K322" s="296"/>
      <c r="L322" s="296"/>
      <c r="M322" s="296"/>
      <c r="N322" s="296"/>
      <c r="O322" s="296"/>
      <c r="P322" s="296"/>
      <c r="Q322" s="296"/>
      <c r="R322" s="296"/>
      <c r="S322" s="296"/>
      <c r="T322" s="296"/>
      <c r="U322" s="296"/>
      <c r="V322" s="296"/>
      <c r="W322" s="296"/>
      <c r="X322" s="296"/>
      <c r="Y322" s="296"/>
      <c r="Z322" s="296"/>
      <c r="AA322" s="296"/>
      <c r="AB322" s="296"/>
      <c r="AC322" s="296"/>
      <c r="AD322" s="296"/>
      <c r="AE322" s="296"/>
      <c r="AF322" s="296"/>
      <c r="AG322" s="296"/>
      <c r="AH322" s="296"/>
      <c r="AI322" s="296"/>
      <c r="AJ322" s="296"/>
      <c r="AK322" s="296"/>
      <c r="AL322" s="296"/>
      <c r="AM322" s="255"/>
    </row>
    <row r="323" spans="1:39" ht="15" customHeight="1">
      <c r="A323" s="296"/>
      <c r="B323" s="296"/>
      <c r="C323" s="296"/>
      <c r="D323" s="296"/>
      <c r="E323" s="296"/>
      <c r="F323" s="296"/>
      <c r="G323" s="296"/>
      <c r="H323" s="296"/>
      <c r="I323" s="296"/>
      <c r="J323" s="296"/>
      <c r="K323" s="296"/>
      <c r="L323" s="296"/>
      <c r="M323" s="296"/>
      <c r="N323" s="296"/>
      <c r="O323" s="296"/>
      <c r="P323" s="296"/>
      <c r="Q323" s="296"/>
      <c r="R323" s="296"/>
      <c r="S323" s="296"/>
      <c r="T323" s="296"/>
      <c r="U323" s="296"/>
      <c r="V323" s="296"/>
      <c r="W323" s="296"/>
      <c r="X323" s="296"/>
      <c r="Y323" s="296"/>
      <c r="Z323" s="296"/>
      <c r="AA323" s="296"/>
      <c r="AB323" s="296"/>
      <c r="AC323" s="296"/>
      <c r="AD323" s="296"/>
      <c r="AE323" s="296"/>
      <c r="AF323" s="296"/>
      <c r="AG323" s="296"/>
      <c r="AH323" s="296"/>
      <c r="AI323" s="296"/>
      <c r="AJ323" s="296"/>
      <c r="AK323" s="296"/>
      <c r="AL323" s="296"/>
      <c r="AM323" s="255"/>
    </row>
    <row r="324" spans="1:39" ht="15" customHeight="1">
      <c r="A324" s="296"/>
      <c r="B324" s="296"/>
      <c r="C324" s="296"/>
      <c r="D324" s="296"/>
      <c r="E324" s="296"/>
      <c r="F324" s="296"/>
      <c r="G324" s="296"/>
      <c r="H324" s="296"/>
      <c r="I324" s="296"/>
      <c r="J324" s="296"/>
      <c r="K324" s="296"/>
      <c r="L324" s="296"/>
      <c r="M324" s="296"/>
      <c r="N324" s="296"/>
      <c r="O324" s="296"/>
      <c r="P324" s="296"/>
      <c r="Q324" s="296"/>
      <c r="R324" s="296"/>
      <c r="S324" s="296"/>
      <c r="T324" s="296"/>
      <c r="U324" s="296"/>
      <c r="V324" s="296"/>
      <c r="W324" s="296"/>
      <c r="X324" s="296"/>
      <c r="Y324" s="296"/>
      <c r="Z324" s="296"/>
      <c r="AA324" s="296"/>
      <c r="AB324" s="296"/>
      <c r="AC324" s="296"/>
      <c r="AD324" s="296"/>
      <c r="AE324" s="296"/>
      <c r="AF324" s="296"/>
      <c r="AG324" s="296"/>
      <c r="AH324" s="296"/>
      <c r="AI324" s="296"/>
      <c r="AJ324" s="296"/>
      <c r="AK324" s="296"/>
      <c r="AL324" s="296"/>
      <c r="AM324" s="255"/>
    </row>
    <row r="325" spans="1:39" ht="15" customHeight="1">
      <c r="A325" s="296"/>
      <c r="B325" s="296"/>
      <c r="C325" s="296"/>
      <c r="D325" s="296"/>
      <c r="E325" s="296"/>
      <c r="F325" s="296"/>
      <c r="G325" s="296"/>
      <c r="H325" s="296"/>
      <c r="I325" s="296"/>
      <c r="J325" s="296"/>
      <c r="K325" s="296"/>
      <c r="L325" s="296"/>
      <c r="M325" s="296"/>
      <c r="N325" s="296"/>
      <c r="O325" s="296"/>
      <c r="P325" s="296"/>
      <c r="Q325" s="296"/>
      <c r="R325" s="296"/>
      <c r="S325" s="296"/>
      <c r="T325" s="296"/>
      <c r="U325" s="296"/>
      <c r="V325" s="296"/>
      <c r="W325" s="296"/>
      <c r="X325" s="296"/>
      <c r="Y325" s="296"/>
      <c r="Z325" s="296"/>
      <c r="AA325" s="296"/>
      <c r="AB325" s="296"/>
      <c r="AC325" s="296"/>
      <c r="AD325" s="296"/>
      <c r="AE325" s="296"/>
      <c r="AF325" s="296"/>
      <c r="AG325" s="296"/>
      <c r="AH325" s="296"/>
      <c r="AI325" s="296"/>
      <c r="AJ325" s="296"/>
      <c r="AK325" s="296"/>
      <c r="AL325" s="296"/>
      <c r="AM325" s="255"/>
    </row>
    <row r="326" spans="1:39" ht="15" customHeight="1">
      <c r="A326" s="296"/>
      <c r="B326" s="296"/>
      <c r="C326" s="296"/>
      <c r="D326" s="296"/>
      <c r="E326" s="296"/>
      <c r="F326" s="296"/>
      <c r="G326" s="296"/>
      <c r="H326" s="296"/>
      <c r="I326" s="296"/>
      <c r="J326" s="296"/>
      <c r="K326" s="296"/>
      <c r="L326" s="296"/>
      <c r="M326" s="296"/>
      <c r="N326" s="296"/>
      <c r="O326" s="296"/>
      <c r="P326" s="296"/>
      <c r="Q326" s="296"/>
      <c r="R326" s="296"/>
      <c r="S326" s="296"/>
      <c r="T326" s="296"/>
      <c r="U326" s="296"/>
      <c r="V326" s="296"/>
      <c r="W326" s="296"/>
      <c r="X326" s="296"/>
      <c r="Y326" s="296"/>
      <c r="Z326" s="296"/>
      <c r="AA326" s="296"/>
      <c r="AB326" s="296"/>
      <c r="AC326" s="296"/>
      <c r="AD326" s="296"/>
      <c r="AE326" s="296"/>
      <c r="AF326" s="296"/>
      <c r="AG326" s="296"/>
      <c r="AH326" s="296"/>
      <c r="AI326" s="296"/>
      <c r="AJ326" s="296"/>
      <c r="AK326" s="296"/>
      <c r="AL326" s="296"/>
      <c r="AM326" s="255"/>
    </row>
    <row r="327" spans="1:39" ht="15" customHeight="1">
      <c r="A327" s="296"/>
      <c r="B327" s="296"/>
      <c r="C327" s="296"/>
      <c r="D327" s="296"/>
      <c r="E327" s="296"/>
      <c r="F327" s="296"/>
      <c r="G327" s="296"/>
      <c r="H327" s="296"/>
      <c r="I327" s="296"/>
      <c r="J327" s="296"/>
      <c r="K327" s="296"/>
      <c r="L327" s="296"/>
      <c r="M327" s="296"/>
      <c r="N327" s="296"/>
      <c r="O327" s="296"/>
      <c r="P327" s="296"/>
      <c r="Q327" s="296"/>
      <c r="R327" s="296"/>
      <c r="S327" s="296"/>
      <c r="T327" s="296"/>
      <c r="U327" s="296"/>
      <c r="V327" s="296"/>
      <c r="W327" s="296"/>
      <c r="X327" s="296"/>
      <c r="Y327" s="296"/>
      <c r="Z327" s="296"/>
      <c r="AA327" s="296"/>
      <c r="AB327" s="296"/>
      <c r="AC327" s="296"/>
      <c r="AD327" s="296"/>
      <c r="AE327" s="296"/>
      <c r="AF327" s="296"/>
      <c r="AG327" s="296"/>
      <c r="AH327" s="296"/>
      <c r="AI327" s="296"/>
      <c r="AJ327" s="296"/>
      <c r="AK327" s="296"/>
      <c r="AL327" s="296"/>
      <c r="AM327" s="255"/>
    </row>
    <row r="328" spans="1:39" ht="15" customHeight="1">
      <c r="A328" s="296"/>
      <c r="B328" s="296"/>
      <c r="C328" s="296"/>
      <c r="D328" s="296"/>
      <c r="E328" s="296"/>
      <c r="F328" s="296"/>
      <c r="G328" s="296"/>
      <c r="H328" s="296"/>
      <c r="I328" s="296"/>
      <c r="J328" s="296"/>
      <c r="K328" s="296"/>
      <c r="L328" s="296"/>
      <c r="M328" s="296"/>
      <c r="N328" s="296"/>
      <c r="O328" s="296"/>
      <c r="P328" s="296"/>
      <c r="Q328" s="296"/>
      <c r="R328" s="296"/>
      <c r="S328" s="296"/>
      <c r="T328" s="296"/>
      <c r="U328" s="296"/>
      <c r="V328" s="296"/>
      <c r="W328" s="296"/>
      <c r="X328" s="296"/>
      <c r="Y328" s="296"/>
      <c r="Z328" s="296"/>
      <c r="AA328" s="296"/>
      <c r="AB328" s="296"/>
      <c r="AC328" s="296"/>
      <c r="AD328" s="296"/>
      <c r="AE328" s="296"/>
      <c r="AF328" s="296"/>
      <c r="AG328" s="296"/>
      <c r="AH328" s="296"/>
      <c r="AI328" s="296"/>
      <c r="AJ328" s="296"/>
      <c r="AK328" s="296"/>
      <c r="AL328" s="296"/>
      <c r="AM328" s="255"/>
    </row>
    <row r="329" spans="1:39" ht="2.4500000000000002" customHeight="1">
      <c r="A329" s="296"/>
      <c r="B329" s="296"/>
      <c r="C329" s="296"/>
      <c r="D329" s="296"/>
      <c r="E329" s="296"/>
      <c r="F329" s="296"/>
      <c r="G329" s="296"/>
      <c r="H329" s="296"/>
      <c r="I329" s="296"/>
      <c r="J329" s="296"/>
      <c r="K329" s="296"/>
      <c r="L329" s="296"/>
      <c r="M329" s="296"/>
      <c r="N329" s="296"/>
      <c r="O329" s="296"/>
      <c r="P329" s="296"/>
      <c r="Q329" s="296"/>
      <c r="R329" s="296"/>
      <c r="S329" s="296"/>
      <c r="T329" s="296"/>
      <c r="U329" s="296"/>
      <c r="V329" s="296"/>
      <c r="W329" s="296"/>
      <c r="X329" s="296"/>
      <c r="Y329" s="296"/>
      <c r="Z329" s="296"/>
      <c r="AA329" s="296"/>
      <c r="AB329" s="296"/>
      <c r="AC329" s="296"/>
      <c r="AD329" s="296"/>
      <c r="AE329" s="296"/>
      <c r="AF329" s="296"/>
      <c r="AG329" s="296"/>
      <c r="AH329" s="296"/>
      <c r="AI329" s="296"/>
      <c r="AJ329" s="296"/>
      <c r="AK329" s="296"/>
      <c r="AL329" s="296"/>
      <c r="AM329" s="255"/>
    </row>
    <row r="330" spans="1:39" ht="15" customHeight="1">
      <c r="A330" s="296" t="s">
        <v>2472</v>
      </c>
      <c r="B330" s="296"/>
      <c r="C330" s="296"/>
      <c r="D330" s="296"/>
      <c r="E330" s="296"/>
      <c r="F330" s="296"/>
      <c r="G330" s="296"/>
      <c r="H330" s="296"/>
      <c r="I330" s="296"/>
      <c r="J330" s="296"/>
      <c r="K330" s="296"/>
      <c r="L330" s="296"/>
      <c r="M330" s="296"/>
      <c r="N330" s="296"/>
      <c r="O330" s="296"/>
      <c r="P330" s="296"/>
      <c r="Q330" s="296"/>
      <c r="R330" s="296"/>
      <c r="S330" s="296"/>
      <c r="T330" s="296"/>
      <c r="U330" s="296"/>
      <c r="V330" s="296"/>
      <c r="W330" s="296"/>
      <c r="X330" s="296"/>
      <c r="Y330" s="296"/>
      <c r="Z330" s="296"/>
      <c r="AA330" s="296"/>
      <c r="AB330" s="296"/>
      <c r="AC330" s="296"/>
      <c r="AD330" s="296"/>
      <c r="AE330" s="296"/>
      <c r="AF330" s="296"/>
      <c r="AG330" s="296"/>
      <c r="AH330" s="296"/>
      <c r="AI330" s="296"/>
      <c r="AJ330" s="296"/>
      <c r="AK330" s="296"/>
      <c r="AL330" s="296"/>
      <c r="AM330" s="255"/>
    </row>
    <row r="331" spans="1:39" ht="15" customHeight="1">
      <c r="A331" s="296"/>
      <c r="B331" s="296"/>
      <c r="C331" s="296"/>
      <c r="D331" s="296"/>
      <c r="E331" s="296"/>
      <c r="F331" s="296"/>
      <c r="G331" s="296"/>
      <c r="H331" s="296"/>
      <c r="I331" s="296"/>
      <c r="J331" s="296"/>
      <c r="K331" s="296"/>
      <c r="L331" s="296"/>
      <c r="M331" s="296"/>
      <c r="N331" s="296"/>
      <c r="O331" s="296"/>
      <c r="P331" s="296"/>
      <c r="Q331" s="296"/>
      <c r="R331" s="296"/>
      <c r="S331" s="296"/>
      <c r="T331" s="296"/>
      <c r="U331" s="296"/>
      <c r="V331" s="296"/>
      <c r="W331" s="296"/>
      <c r="X331" s="296"/>
      <c r="Y331" s="296"/>
      <c r="Z331" s="296"/>
      <c r="AA331" s="296"/>
      <c r="AB331" s="296"/>
      <c r="AC331" s="296"/>
      <c r="AD331" s="296"/>
      <c r="AE331" s="296"/>
      <c r="AF331" s="296"/>
      <c r="AG331" s="296"/>
      <c r="AH331" s="296"/>
      <c r="AI331" s="296"/>
      <c r="AJ331" s="296"/>
      <c r="AK331" s="296"/>
      <c r="AL331" s="296"/>
      <c r="AM331" s="255"/>
    </row>
    <row r="332" spans="1:39" ht="15" customHeight="1">
      <c r="A332" s="296"/>
      <c r="B332" s="296"/>
      <c r="C332" s="296"/>
      <c r="D332" s="296"/>
      <c r="E332" s="296"/>
      <c r="F332" s="296"/>
      <c r="G332" s="296"/>
      <c r="H332" s="296"/>
      <c r="I332" s="296"/>
      <c r="J332" s="296"/>
      <c r="K332" s="296"/>
      <c r="L332" s="296"/>
      <c r="M332" s="296"/>
      <c r="N332" s="296"/>
      <c r="O332" s="296"/>
      <c r="P332" s="296"/>
      <c r="Q332" s="296"/>
      <c r="R332" s="296"/>
      <c r="S332" s="296"/>
      <c r="T332" s="296"/>
      <c r="U332" s="296"/>
      <c r="V332" s="296"/>
      <c r="W332" s="296"/>
      <c r="X332" s="296"/>
      <c r="Y332" s="296"/>
      <c r="Z332" s="296"/>
      <c r="AA332" s="296"/>
      <c r="AB332" s="296"/>
      <c r="AC332" s="296"/>
      <c r="AD332" s="296"/>
      <c r="AE332" s="296"/>
      <c r="AF332" s="296"/>
      <c r="AG332" s="296"/>
      <c r="AH332" s="296"/>
      <c r="AI332" s="296"/>
      <c r="AJ332" s="296"/>
      <c r="AK332" s="296"/>
      <c r="AL332" s="296"/>
      <c r="AM332" s="255"/>
    </row>
    <row r="333" spans="1:39" ht="15" customHeight="1">
      <c r="A333" s="296"/>
      <c r="B333" s="296"/>
      <c r="C333" s="296"/>
      <c r="D333" s="296"/>
      <c r="E333" s="296"/>
      <c r="F333" s="296"/>
      <c r="G333" s="296"/>
      <c r="H333" s="296"/>
      <c r="I333" s="296"/>
      <c r="J333" s="296"/>
      <c r="K333" s="296"/>
      <c r="L333" s="296"/>
      <c r="M333" s="296"/>
      <c r="N333" s="296"/>
      <c r="O333" s="296"/>
      <c r="P333" s="296"/>
      <c r="Q333" s="296"/>
      <c r="R333" s="296"/>
      <c r="S333" s="296"/>
      <c r="T333" s="296"/>
      <c r="U333" s="296"/>
      <c r="V333" s="296"/>
      <c r="W333" s="296"/>
      <c r="X333" s="296"/>
      <c r="Y333" s="296"/>
      <c r="Z333" s="296"/>
      <c r="AA333" s="296"/>
      <c r="AB333" s="296"/>
      <c r="AC333" s="296"/>
      <c r="AD333" s="296"/>
      <c r="AE333" s="296"/>
      <c r="AF333" s="296"/>
      <c r="AG333" s="296"/>
      <c r="AH333" s="296"/>
      <c r="AI333" s="296"/>
      <c r="AJ333" s="296"/>
      <c r="AK333" s="296"/>
      <c r="AL333" s="296"/>
      <c r="AM333" s="255"/>
    </row>
    <row r="334" spans="1:39" ht="15" customHeight="1">
      <c r="A334" s="296"/>
      <c r="B334" s="296"/>
      <c r="C334" s="296"/>
      <c r="D334" s="296"/>
      <c r="E334" s="296"/>
      <c r="F334" s="296"/>
      <c r="G334" s="296"/>
      <c r="H334" s="296"/>
      <c r="I334" s="296"/>
      <c r="J334" s="296"/>
      <c r="K334" s="296"/>
      <c r="L334" s="296"/>
      <c r="M334" s="296"/>
      <c r="N334" s="296"/>
      <c r="O334" s="296"/>
      <c r="P334" s="296"/>
      <c r="Q334" s="296"/>
      <c r="R334" s="296"/>
      <c r="S334" s="296"/>
      <c r="T334" s="296"/>
      <c r="U334" s="296"/>
      <c r="V334" s="296"/>
      <c r="W334" s="296"/>
      <c r="X334" s="296"/>
      <c r="Y334" s="296"/>
      <c r="Z334" s="296"/>
      <c r="AA334" s="296"/>
      <c r="AB334" s="296"/>
      <c r="AC334" s="296"/>
      <c r="AD334" s="296"/>
      <c r="AE334" s="296"/>
      <c r="AF334" s="296"/>
      <c r="AG334" s="296"/>
      <c r="AH334" s="296"/>
      <c r="AI334" s="296"/>
      <c r="AJ334" s="296"/>
      <c r="AK334" s="296"/>
      <c r="AL334" s="296"/>
      <c r="AM334" s="255"/>
    </row>
    <row r="335" spans="1:39" ht="15" customHeight="1">
      <c r="A335" s="296"/>
      <c r="B335" s="296"/>
      <c r="C335" s="296"/>
      <c r="D335" s="296"/>
      <c r="E335" s="296"/>
      <c r="F335" s="296"/>
      <c r="G335" s="296"/>
      <c r="H335" s="296"/>
      <c r="I335" s="296"/>
      <c r="J335" s="296"/>
      <c r="K335" s="296"/>
      <c r="L335" s="296"/>
      <c r="M335" s="296"/>
      <c r="N335" s="296"/>
      <c r="O335" s="296"/>
      <c r="P335" s="296"/>
      <c r="Q335" s="296"/>
      <c r="R335" s="296"/>
      <c r="S335" s="296"/>
      <c r="T335" s="296"/>
      <c r="U335" s="296"/>
      <c r="V335" s="296"/>
      <c r="W335" s="296"/>
      <c r="X335" s="296"/>
      <c r="Y335" s="296"/>
      <c r="Z335" s="296"/>
      <c r="AA335" s="296"/>
      <c r="AB335" s="296"/>
      <c r="AC335" s="296"/>
      <c r="AD335" s="296"/>
      <c r="AE335" s="296"/>
      <c r="AF335" s="296"/>
      <c r="AG335" s="296"/>
      <c r="AH335" s="296"/>
      <c r="AI335" s="296"/>
      <c r="AJ335" s="296"/>
      <c r="AK335" s="296"/>
      <c r="AL335" s="296"/>
      <c r="AM335" s="255"/>
    </row>
    <row r="336" spans="1:39" ht="15" customHeight="1">
      <c r="A336" s="296"/>
      <c r="B336" s="296"/>
      <c r="C336" s="296"/>
      <c r="D336" s="296"/>
      <c r="E336" s="296"/>
      <c r="F336" s="296"/>
      <c r="G336" s="296"/>
      <c r="H336" s="296"/>
      <c r="I336" s="296"/>
      <c r="J336" s="296"/>
      <c r="K336" s="296"/>
      <c r="L336" s="296"/>
      <c r="M336" s="296"/>
      <c r="N336" s="296"/>
      <c r="O336" s="296"/>
      <c r="P336" s="296"/>
      <c r="Q336" s="296"/>
      <c r="R336" s="296"/>
      <c r="S336" s="296"/>
      <c r="T336" s="296"/>
      <c r="U336" s="296"/>
      <c r="V336" s="296"/>
      <c r="W336" s="296"/>
      <c r="X336" s="296"/>
      <c r="Y336" s="296"/>
      <c r="Z336" s="296"/>
      <c r="AA336" s="296"/>
      <c r="AB336" s="296"/>
      <c r="AC336" s="296"/>
      <c r="AD336" s="296"/>
      <c r="AE336" s="296"/>
      <c r="AF336" s="296"/>
      <c r="AG336" s="296"/>
      <c r="AH336" s="296"/>
      <c r="AI336" s="296"/>
      <c r="AJ336" s="296"/>
      <c r="AK336" s="296"/>
      <c r="AL336" s="296"/>
      <c r="AM336" s="255"/>
    </row>
    <row r="337" spans="1:39" ht="15" customHeight="1">
      <c r="A337" s="296"/>
      <c r="B337" s="296"/>
      <c r="C337" s="296"/>
      <c r="D337" s="296"/>
      <c r="E337" s="296"/>
      <c r="F337" s="296"/>
      <c r="G337" s="296"/>
      <c r="H337" s="296"/>
      <c r="I337" s="296"/>
      <c r="J337" s="296"/>
      <c r="K337" s="296"/>
      <c r="L337" s="296"/>
      <c r="M337" s="296"/>
      <c r="N337" s="296"/>
      <c r="O337" s="296"/>
      <c r="P337" s="296"/>
      <c r="Q337" s="296"/>
      <c r="R337" s="296"/>
      <c r="S337" s="296"/>
      <c r="T337" s="296"/>
      <c r="U337" s="296"/>
      <c r="V337" s="296"/>
      <c r="W337" s="296"/>
      <c r="X337" s="296"/>
      <c r="Y337" s="296"/>
      <c r="Z337" s="296"/>
      <c r="AA337" s="296"/>
      <c r="AB337" s="296"/>
      <c r="AC337" s="296"/>
      <c r="AD337" s="296"/>
      <c r="AE337" s="296"/>
      <c r="AF337" s="296"/>
      <c r="AG337" s="296"/>
      <c r="AH337" s="296"/>
      <c r="AI337" s="296"/>
      <c r="AJ337" s="296"/>
      <c r="AK337" s="296"/>
      <c r="AL337" s="296"/>
      <c r="AM337" s="255"/>
    </row>
    <row r="338" spans="1:39" ht="15" customHeight="1">
      <c r="A338" s="296"/>
      <c r="B338" s="296"/>
      <c r="C338" s="296"/>
      <c r="D338" s="296"/>
      <c r="E338" s="296"/>
      <c r="F338" s="296"/>
      <c r="G338" s="296"/>
      <c r="H338" s="296"/>
      <c r="I338" s="296"/>
      <c r="J338" s="296"/>
      <c r="K338" s="296"/>
      <c r="L338" s="296"/>
      <c r="M338" s="296"/>
      <c r="N338" s="296"/>
      <c r="O338" s="296"/>
      <c r="P338" s="296"/>
      <c r="Q338" s="296"/>
      <c r="R338" s="296"/>
      <c r="S338" s="296"/>
      <c r="T338" s="296"/>
      <c r="U338" s="296"/>
      <c r="V338" s="296"/>
      <c r="W338" s="296"/>
      <c r="X338" s="296"/>
      <c r="Y338" s="296"/>
      <c r="Z338" s="296"/>
      <c r="AA338" s="296"/>
      <c r="AB338" s="296"/>
      <c r="AC338" s="296"/>
      <c r="AD338" s="296"/>
      <c r="AE338" s="296"/>
      <c r="AF338" s="296"/>
      <c r="AG338" s="296"/>
      <c r="AH338" s="296"/>
      <c r="AI338" s="296"/>
      <c r="AJ338" s="296"/>
      <c r="AK338" s="296"/>
      <c r="AL338" s="296"/>
      <c r="AM338" s="255"/>
    </row>
    <row r="339" spans="1:39" ht="15" customHeight="1">
      <c r="A339" s="296"/>
      <c r="B339" s="296"/>
      <c r="C339" s="296"/>
      <c r="D339" s="296"/>
      <c r="E339" s="296"/>
      <c r="F339" s="296"/>
      <c r="G339" s="296"/>
      <c r="H339" s="296"/>
      <c r="I339" s="296"/>
      <c r="J339" s="296"/>
      <c r="K339" s="296"/>
      <c r="L339" s="296"/>
      <c r="M339" s="296"/>
      <c r="N339" s="296"/>
      <c r="O339" s="296"/>
      <c r="P339" s="296"/>
      <c r="Q339" s="296"/>
      <c r="R339" s="296"/>
      <c r="S339" s="296"/>
      <c r="T339" s="296"/>
      <c r="U339" s="296"/>
      <c r="V339" s="296"/>
      <c r="W339" s="296"/>
      <c r="X339" s="296"/>
      <c r="Y339" s="296"/>
      <c r="Z339" s="296"/>
      <c r="AA339" s="296"/>
      <c r="AB339" s="296"/>
      <c r="AC339" s="296"/>
      <c r="AD339" s="296"/>
      <c r="AE339" s="296"/>
      <c r="AF339" s="296"/>
      <c r="AG339" s="296"/>
      <c r="AH339" s="296"/>
      <c r="AI339" s="296"/>
      <c r="AJ339" s="296"/>
      <c r="AK339" s="296"/>
      <c r="AL339" s="296"/>
      <c r="AM339" s="255"/>
    </row>
    <row r="340" spans="1:39" ht="15" customHeight="1">
      <c r="A340" s="296"/>
      <c r="B340" s="296"/>
      <c r="C340" s="296"/>
      <c r="D340" s="296"/>
      <c r="E340" s="296"/>
      <c r="F340" s="296"/>
      <c r="G340" s="296"/>
      <c r="H340" s="296"/>
      <c r="I340" s="296"/>
      <c r="J340" s="296"/>
      <c r="K340" s="296"/>
      <c r="L340" s="296"/>
      <c r="M340" s="296"/>
      <c r="N340" s="296"/>
      <c r="O340" s="296"/>
      <c r="P340" s="296"/>
      <c r="Q340" s="296"/>
      <c r="R340" s="296"/>
      <c r="S340" s="296"/>
      <c r="T340" s="296"/>
      <c r="U340" s="296"/>
      <c r="V340" s="296"/>
      <c r="W340" s="296"/>
      <c r="X340" s="296"/>
      <c r="Y340" s="296"/>
      <c r="Z340" s="296"/>
      <c r="AA340" s="296"/>
      <c r="AB340" s="296"/>
      <c r="AC340" s="296"/>
      <c r="AD340" s="296"/>
      <c r="AE340" s="296"/>
      <c r="AF340" s="296"/>
      <c r="AG340" s="296"/>
      <c r="AH340" s="296"/>
      <c r="AI340" s="296"/>
      <c r="AJ340" s="296"/>
      <c r="AK340" s="296"/>
      <c r="AL340" s="296"/>
      <c r="AM340" s="255"/>
    </row>
    <row r="341" spans="1:39" ht="15" customHeight="1">
      <c r="A341" s="296"/>
      <c r="B341" s="296"/>
      <c r="C341" s="296"/>
      <c r="D341" s="296"/>
      <c r="E341" s="296"/>
      <c r="F341" s="296"/>
      <c r="G341" s="296"/>
      <c r="H341" s="296"/>
      <c r="I341" s="296"/>
      <c r="J341" s="296"/>
      <c r="K341" s="296"/>
      <c r="L341" s="296"/>
      <c r="M341" s="296"/>
      <c r="N341" s="296"/>
      <c r="O341" s="296"/>
      <c r="P341" s="296"/>
      <c r="Q341" s="296"/>
      <c r="R341" s="296"/>
      <c r="S341" s="296"/>
      <c r="T341" s="296"/>
      <c r="U341" s="296"/>
      <c r="V341" s="296"/>
      <c r="W341" s="296"/>
      <c r="X341" s="296"/>
      <c r="Y341" s="296"/>
      <c r="Z341" s="296"/>
      <c r="AA341" s="296"/>
      <c r="AB341" s="296"/>
      <c r="AC341" s="296"/>
      <c r="AD341" s="296"/>
      <c r="AE341" s="296"/>
      <c r="AF341" s="296"/>
      <c r="AG341" s="296"/>
      <c r="AH341" s="296"/>
      <c r="AI341" s="296"/>
      <c r="AJ341" s="296"/>
      <c r="AK341" s="296"/>
      <c r="AL341" s="296"/>
      <c r="AM341" s="255"/>
    </row>
    <row r="342" spans="1:39" ht="15" customHeight="1">
      <c r="A342" s="296"/>
      <c r="B342" s="296"/>
      <c r="C342" s="296"/>
      <c r="D342" s="296"/>
      <c r="E342" s="296"/>
      <c r="F342" s="296"/>
      <c r="G342" s="296"/>
      <c r="H342" s="296"/>
      <c r="I342" s="296"/>
      <c r="J342" s="296"/>
      <c r="K342" s="296"/>
      <c r="L342" s="296"/>
      <c r="M342" s="296"/>
      <c r="N342" s="296"/>
      <c r="O342" s="296"/>
      <c r="P342" s="296"/>
      <c r="Q342" s="296"/>
      <c r="R342" s="296"/>
      <c r="S342" s="296"/>
      <c r="T342" s="296"/>
      <c r="U342" s="296"/>
      <c r="V342" s="296"/>
      <c r="W342" s="296"/>
      <c r="X342" s="296"/>
      <c r="Y342" s="296"/>
      <c r="Z342" s="296"/>
      <c r="AA342" s="296"/>
      <c r="AB342" s="296"/>
      <c r="AC342" s="296"/>
      <c r="AD342" s="296"/>
      <c r="AE342" s="296"/>
      <c r="AF342" s="296"/>
      <c r="AG342" s="296"/>
      <c r="AH342" s="296"/>
      <c r="AI342" s="296"/>
      <c r="AJ342" s="296"/>
      <c r="AK342" s="296"/>
      <c r="AL342" s="296"/>
      <c r="AM342" s="255"/>
    </row>
    <row r="343" spans="1:39" ht="15" customHeight="1">
      <c r="A343" s="296"/>
      <c r="B343" s="296"/>
      <c r="C343" s="296"/>
      <c r="D343" s="296"/>
      <c r="E343" s="296"/>
      <c r="F343" s="296"/>
      <c r="G343" s="296"/>
      <c r="H343" s="296"/>
      <c r="I343" s="296"/>
      <c r="J343" s="296"/>
      <c r="K343" s="296"/>
      <c r="L343" s="296"/>
      <c r="M343" s="296"/>
      <c r="N343" s="296"/>
      <c r="O343" s="296"/>
      <c r="P343" s="296"/>
      <c r="Q343" s="296"/>
      <c r="R343" s="296"/>
      <c r="S343" s="296"/>
      <c r="T343" s="296"/>
      <c r="U343" s="296"/>
      <c r="V343" s="296"/>
      <c r="W343" s="296"/>
      <c r="X343" s="296"/>
      <c r="Y343" s="296"/>
      <c r="Z343" s="296"/>
      <c r="AA343" s="296"/>
      <c r="AB343" s="296"/>
      <c r="AC343" s="296"/>
      <c r="AD343" s="296"/>
      <c r="AE343" s="296"/>
      <c r="AF343" s="296"/>
      <c r="AG343" s="296"/>
      <c r="AH343" s="296"/>
      <c r="AI343" s="296"/>
      <c r="AJ343" s="296"/>
      <c r="AK343" s="296"/>
      <c r="AL343" s="296"/>
      <c r="AM343" s="255"/>
    </row>
    <row r="344" spans="1:39" ht="6" customHeight="1">
      <c r="A344" s="296"/>
      <c r="B344" s="296"/>
      <c r="C344" s="296"/>
      <c r="D344" s="296"/>
      <c r="E344" s="296"/>
      <c r="F344" s="296"/>
      <c r="G344" s="296"/>
      <c r="H344" s="296"/>
      <c r="I344" s="296"/>
      <c r="J344" s="296"/>
      <c r="K344" s="296"/>
      <c r="L344" s="296"/>
      <c r="M344" s="296"/>
      <c r="N344" s="296"/>
      <c r="O344" s="296"/>
      <c r="P344" s="296"/>
      <c r="Q344" s="296"/>
      <c r="R344" s="296"/>
      <c r="S344" s="296"/>
      <c r="T344" s="296"/>
      <c r="U344" s="296"/>
      <c r="V344" s="296"/>
      <c r="W344" s="296"/>
      <c r="X344" s="296"/>
      <c r="Y344" s="296"/>
      <c r="Z344" s="296"/>
      <c r="AA344" s="296"/>
      <c r="AB344" s="296"/>
      <c r="AC344" s="296"/>
      <c r="AD344" s="296"/>
      <c r="AE344" s="296"/>
      <c r="AF344" s="296"/>
      <c r="AG344" s="296"/>
      <c r="AH344" s="296"/>
      <c r="AI344" s="296"/>
      <c r="AJ344" s="296"/>
      <c r="AK344" s="296"/>
      <c r="AL344" s="296"/>
      <c r="AM344" s="255"/>
    </row>
    <row r="345" spans="1:39" ht="15" customHeight="1">
      <c r="A345" s="296" t="s">
        <v>2473</v>
      </c>
      <c r="B345" s="296"/>
      <c r="C345" s="296"/>
      <c r="D345" s="296"/>
      <c r="E345" s="296"/>
      <c r="F345" s="296"/>
      <c r="G345" s="296"/>
      <c r="H345" s="296"/>
      <c r="I345" s="296"/>
      <c r="J345" s="296"/>
      <c r="K345" s="296"/>
      <c r="L345" s="296"/>
      <c r="M345" s="296"/>
      <c r="N345" s="296"/>
      <c r="O345" s="296"/>
      <c r="P345" s="296"/>
      <c r="Q345" s="296"/>
      <c r="R345" s="296"/>
      <c r="S345" s="296"/>
      <c r="T345" s="296"/>
      <c r="U345" s="296"/>
      <c r="V345" s="296"/>
      <c r="W345" s="296"/>
      <c r="X345" s="296"/>
      <c r="Y345" s="296"/>
      <c r="Z345" s="296"/>
      <c r="AA345" s="296"/>
      <c r="AB345" s="296"/>
      <c r="AC345" s="296"/>
      <c r="AD345" s="296"/>
      <c r="AE345" s="296"/>
      <c r="AF345" s="296"/>
      <c r="AG345" s="296"/>
      <c r="AH345" s="296"/>
      <c r="AI345" s="296"/>
      <c r="AJ345" s="296"/>
      <c r="AK345" s="296"/>
      <c r="AL345" s="296"/>
      <c r="AM345" s="255"/>
    </row>
    <row r="346" spans="1:39" ht="15" customHeight="1">
      <c r="A346" s="296"/>
      <c r="B346" s="296"/>
      <c r="C346" s="296"/>
      <c r="D346" s="296"/>
      <c r="E346" s="296"/>
      <c r="F346" s="296"/>
      <c r="G346" s="296"/>
      <c r="H346" s="296"/>
      <c r="I346" s="296"/>
      <c r="J346" s="296"/>
      <c r="K346" s="296"/>
      <c r="L346" s="296"/>
      <c r="M346" s="296"/>
      <c r="N346" s="296"/>
      <c r="O346" s="296"/>
      <c r="P346" s="296"/>
      <c r="Q346" s="296"/>
      <c r="R346" s="296"/>
      <c r="S346" s="296"/>
      <c r="T346" s="296"/>
      <c r="U346" s="296"/>
      <c r="V346" s="296"/>
      <c r="W346" s="296"/>
      <c r="X346" s="296"/>
      <c r="Y346" s="296"/>
      <c r="Z346" s="296"/>
      <c r="AA346" s="296"/>
      <c r="AB346" s="296"/>
      <c r="AC346" s="296"/>
      <c r="AD346" s="296"/>
      <c r="AE346" s="296"/>
      <c r="AF346" s="296"/>
      <c r="AG346" s="296"/>
      <c r="AH346" s="296"/>
      <c r="AI346" s="296"/>
      <c r="AJ346" s="296"/>
      <c r="AK346" s="296"/>
      <c r="AL346" s="296"/>
      <c r="AM346" s="255"/>
    </row>
    <row r="347" spans="1:39" ht="15" customHeight="1">
      <c r="A347" s="296"/>
      <c r="B347" s="296"/>
      <c r="C347" s="296"/>
      <c r="D347" s="296"/>
      <c r="E347" s="296"/>
      <c r="F347" s="296"/>
      <c r="G347" s="296"/>
      <c r="H347" s="296"/>
      <c r="I347" s="296"/>
      <c r="J347" s="296"/>
      <c r="K347" s="296"/>
      <c r="L347" s="296"/>
      <c r="M347" s="296"/>
      <c r="N347" s="296"/>
      <c r="O347" s="296"/>
      <c r="P347" s="296"/>
      <c r="Q347" s="296"/>
      <c r="R347" s="296"/>
      <c r="S347" s="296"/>
      <c r="T347" s="296"/>
      <c r="U347" s="296"/>
      <c r="V347" s="296"/>
      <c r="W347" s="296"/>
      <c r="X347" s="296"/>
      <c r="Y347" s="296"/>
      <c r="Z347" s="296"/>
      <c r="AA347" s="296"/>
      <c r="AB347" s="296"/>
      <c r="AC347" s="296"/>
      <c r="AD347" s="296"/>
      <c r="AE347" s="296"/>
      <c r="AF347" s="296"/>
      <c r="AG347" s="296"/>
      <c r="AH347" s="296"/>
      <c r="AI347" s="296"/>
      <c r="AJ347" s="296"/>
      <c r="AK347" s="296"/>
      <c r="AL347" s="296"/>
      <c r="AM347" s="255"/>
    </row>
    <row r="348" spans="1:39" ht="15" customHeight="1">
      <c r="A348" s="296"/>
      <c r="B348" s="296"/>
      <c r="C348" s="296"/>
      <c r="D348" s="296"/>
      <c r="E348" s="296"/>
      <c r="F348" s="296"/>
      <c r="G348" s="296"/>
      <c r="H348" s="296"/>
      <c r="I348" s="296"/>
      <c r="J348" s="296"/>
      <c r="K348" s="296"/>
      <c r="L348" s="296"/>
      <c r="M348" s="296"/>
      <c r="N348" s="296"/>
      <c r="O348" s="296"/>
      <c r="P348" s="296"/>
      <c r="Q348" s="296"/>
      <c r="R348" s="296"/>
      <c r="S348" s="296"/>
      <c r="T348" s="296"/>
      <c r="U348" s="296"/>
      <c r="V348" s="296"/>
      <c r="W348" s="296"/>
      <c r="X348" s="296"/>
      <c r="Y348" s="296"/>
      <c r="Z348" s="296"/>
      <c r="AA348" s="296"/>
      <c r="AB348" s="296"/>
      <c r="AC348" s="296"/>
      <c r="AD348" s="296"/>
      <c r="AE348" s="296"/>
      <c r="AF348" s="296"/>
      <c r="AG348" s="296"/>
      <c r="AH348" s="296"/>
      <c r="AI348" s="296"/>
      <c r="AJ348" s="296"/>
      <c r="AK348" s="296"/>
      <c r="AL348" s="296"/>
      <c r="AM348" s="255"/>
    </row>
    <row r="349" spans="1:39" ht="18" customHeight="1">
      <c r="A349" s="296"/>
      <c r="B349" s="296"/>
      <c r="C349" s="296"/>
      <c r="D349" s="296"/>
      <c r="E349" s="296"/>
      <c r="F349" s="296"/>
      <c r="G349" s="296"/>
      <c r="H349" s="296"/>
      <c r="I349" s="296"/>
      <c r="J349" s="296"/>
      <c r="K349" s="296"/>
      <c r="L349" s="296"/>
      <c r="M349" s="296"/>
      <c r="N349" s="296"/>
      <c r="O349" s="296"/>
      <c r="P349" s="296"/>
      <c r="Q349" s="296"/>
      <c r="R349" s="296"/>
      <c r="S349" s="296"/>
      <c r="T349" s="296"/>
      <c r="U349" s="296"/>
      <c r="V349" s="296"/>
      <c r="W349" s="296"/>
      <c r="X349" s="296"/>
      <c r="Y349" s="296"/>
      <c r="Z349" s="296"/>
      <c r="AA349" s="296"/>
      <c r="AB349" s="296"/>
      <c r="AC349" s="296"/>
      <c r="AD349" s="296"/>
      <c r="AE349" s="296"/>
      <c r="AF349" s="296"/>
      <c r="AG349" s="296"/>
      <c r="AH349" s="296"/>
      <c r="AI349" s="296"/>
      <c r="AJ349" s="296"/>
      <c r="AK349" s="296"/>
      <c r="AL349" s="296"/>
      <c r="AM349" s="255"/>
    </row>
    <row r="350" spans="1:39" ht="15" customHeight="1">
      <c r="A350" s="296"/>
      <c r="B350" s="296"/>
      <c r="C350" s="296"/>
      <c r="D350" s="296"/>
      <c r="E350" s="296"/>
      <c r="F350" s="296"/>
      <c r="G350" s="296"/>
      <c r="H350" s="296"/>
      <c r="I350" s="296"/>
      <c r="J350" s="296"/>
      <c r="K350" s="296"/>
      <c r="L350" s="296"/>
      <c r="M350" s="296"/>
      <c r="N350" s="296"/>
      <c r="O350" s="296"/>
      <c r="P350" s="296"/>
      <c r="Q350" s="296"/>
      <c r="R350" s="296"/>
      <c r="S350" s="296"/>
      <c r="T350" s="296"/>
      <c r="U350" s="296"/>
      <c r="V350" s="296"/>
      <c r="W350" s="296"/>
      <c r="X350" s="296"/>
      <c r="Y350" s="296"/>
      <c r="Z350" s="296"/>
      <c r="AA350" s="296"/>
      <c r="AB350" s="296"/>
      <c r="AC350" s="296"/>
      <c r="AD350" s="296"/>
      <c r="AE350" s="296"/>
      <c r="AF350" s="296"/>
      <c r="AG350" s="296"/>
      <c r="AH350" s="296"/>
      <c r="AI350" s="296"/>
      <c r="AJ350" s="296"/>
      <c r="AK350" s="296"/>
      <c r="AL350" s="296"/>
      <c r="AM350" s="255"/>
    </row>
    <row r="351" spans="1:39" ht="15" customHeight="1">
      <c r="A351" s="296"/>
      <c r="B351" s="296"/>
      <c r="C351" s="296"/>
      <c r="D351" s="296"/>
      <c r="E351" s="296"/>
      <c r="F351" s="296"/>
      <c r="G351" s="296"/>
      <c r="H351" s="296"/>
      <c r="I351" s="296"/>
      <c r="J351" s="296"/>
      <c r="K351" s="296"/>
      <c r="L351" s="296"/>
      <c r="M351" s="296"/>
      <c r="N351" s="296"/>
      <c r="O351" s="296"/>
      <c r="P351" s="296"/>
      <c r="Q351" s="296"/>
      <c r="R351" s="296"/>
      <c r="S351" s="296"/>
      <c r="T351" s="296"/>
      <c r="U351" s="296"/>
      <c r="V351" s="296"/>
      <c r="W351" s="296"/>
      <c r="X351" s="296"/>
      <c r="Y351" s="296"/>
      <c r="Z351" s="296"/>
      <c r="AA351" s="296"/>
      <c r="AB351" s="296"/>
      <c r="AC351" s="296"/>
      <c r="AD351" s="296"/>
      <c r="AE351" s="296"/>
      <c r="AF351" s="296"/>
      <c r="AG351" s="296"/>
      <c r="AH351" s="296"/>
      <c r="AI351" s="296"/>
      <c r="AJ351" s="296"/>
      <c r="AK351" s="296"/>
      <c r="AL351" s="296"/>
      <c r="AM351" s="255"/>
    </row>
    <row r="352" spans="1:39" ht="15" customHeight="1">
      <c r="A352" s="296"/>
      <c r="B352" s="296"/>
      <c r="C352" s="296"/>
      <c r="D352" s="296"/>
      <c r="E352" s="296"/>
      <c r="F352" s="296"/>
      <c r="G352" s="296"/>
      <c r="H352" s="296"/>
      <c r="I352" s="296"/>
      <c r="J352" s="296"/>
      <c r="K352" s="296"/>
      <c r="L352" s="296"/>
      <c r="M352" s="296"/>
      <c r="N352" s="296"/>
      <c r="O352" s="296"/>
      <c r="P352" s="296"/>
      <c r="Q352" s="296"/>
      <c r="R352" s="296"/>
      <c r="S352" s="296"/>
      <c r="T352" s="296"/>
      <c r="U352" s="296"/>
      <c r="V352" s="296"/>
      <c r="W352" s="296"/>
      <c r="X352" s="296"/>
      <c r="Y352" s="296"/>
      <c r="Z352" s="296"/>
      <c r="AA352" s="296"/>
      <c r="AB352" s="296"/>
      <c r="AC352" s="296"/>
      <c r="AD352" s="296"/>
      <c r="AE352" s="296"/>
      <c r="AF352" s="296"/>
      <c r="AG352" s="296"/>
      <c r="AH352" s="296"/>
      <c r="AI352" s="296"/>
      <c r="AJ352" s="296"/>
      <c r="AK352" s="296"/>
      <c r="AL352" s="296"/>
      <c r="AM352" s="255"/>
    </row>
    <row r="353" spans="1:39" ht="15" customHeight="1">
      <c r="A353" s="296"/>
      <c r="B353" s="296"/>
      <c r="C353" s="296"/>
      <c r="D353" s="296"/>
      <c r="E353" s="296"/>
      <c r="F353" s="296"/>
      <c r="G353" s="296"/>
      <c r="H353" s="296"/>
      <c r="I353" s="296"/>
      <c r="J353" s="296"/>
      <c r="K353" s="296"/>
      <c r="L353" s="296"/>
      <c r="M353" s="296"/>
      <c r="N353" s="296"/>
      <c r="O353" s="296"/>
      <c r="P353" s="296"/>
      <c r="Q353" s="296"/>
      <c r="R353" s="296"/>
      <c r="S353" s="296"/>
      <c r="T353" s="296"/>
      <c r="U353" s="296"/>
      <c r="V353" s="296"/>
      <c r="W353" s="296"/>
      <c r="X353" s="296"/>
      <c r="Y353" s="296"/>
      <c r="Z353" s="296"/>
      <c r="AA353" s="296"/>
      <c r="AB353" s="296"/>
      <c r="AC353" s="296"/>
      <c r="AD353" s="296"/>
      <c r="AE353" s="296"/>
      <c r="AF353" s="296"/>
      <c r="AG353" s="296"/>
      <c r="AH353" s="296"/>
      <c r="AI353" s="296"/>
      <c r="AJ353" s="296"/>
      <c r="AK353" s="296"/>
      <c r="AL353" s="296"/>
      <c r="AM353" s="255"/>
    </row>
    <row r="354" spans="1:39" ht="15" customHeight="1">
      <c r="A354" s="296"/>
      <c r="B354" s="296"/>
      <c r="C354" s="296"/>
      <c r="D354" s="296"/>
      <c r="E354" s="296"/>
      <c r="F354" s="296"/>
      <c r="G354" s="296"/>
      <c r="H354" s="296"/>
      <c r="I354" s="296"/>
      <c r="J354" s="296"/>
      <c r="K354" s="296"/>
      <c r="L354" s="296"/>
      <c r="M354" s="296"/>
      <c r="N354" s="296"/>
      <c r="O354" s="296"/>
      <c r="P354" s="296"/>
      <c r="Q354" s="296"/>
      <c r="R354" s="296"/>
      <c r="S354" s="296"/>
      <c r="T354" s="296"/>
      <c r="U354" s="296"/>
      <c r="V354" s="296"/>
      <c r="W354" s="296"/>
      <c r="X354" s="296"/>
      <c r="Y354" s="296"/>
      <c r="Z354" s="296"/>
      <c r="AA354" s="296"/>
      <c r="AB354" s="296"/>
      <c r="AC354" s="296"/>
      <c r="AD354" s="296"/>
      <c r="AE354" s="296"/>
      <c r="AF354" s="296"/>
      <c r="AG354" s="296"/>
      <c r="AH354" s="296"/>
      <c r="AI354" s="296"/>
      <c r="AJ354" s="296"/>
      <c r="AK354" s="296"/>
      <c r="AL354" s="296"/>
      <c r="AM354" s="255"/>
    </row>
    <row r="355" spans="1:39" ht="15" customHeight="1">
      <c r="A355" s="296"/>
      <c r="B355" s="296"/>
      <c r="C355" s="296"/>
      <c r="D355" s="296"/>
      <c r="E355" s="296"/>
      <c r="F355" s="296"/>
      <c r="G355" s="296"/>
      <c r="H355" s="296"/>
      <c r="I355" s="296"/>
      <c r="J355" s="296"/>
      <c r="K355" s="296"/>
      <c r="L355" s="296"/>
      <c r="M355" s="296"/>
      <c r="N355" s="296"/>
      <c r="O355" s="296"/>
      <c r="P355" s="296"/>
      <c r="Q355" s="296"/>
      <c r="R355" s="296"/>
      <c r="S355" s="296"/>
      <c r="T355" s="296"/>
      <c r="U355" s="296"/>
      <c r="V355" s="296"/>
      <c r="W355" s="296"/>
      <c r="X355" s="296"/>
      <c r="Y355" s="296"/>
      <c r="Z355" s="296"/>
      <c r="AA355" s="296"/>
      <c r="AB355" s="296"/>
      <c r="AC355" s="296"/>
      <c r="AD355" s="296"/>
      <c r="AE355" s="296"/>
      <c r="AF355" s="296"/>
      <c r="AG355" s="296"/>
      <c r="AH355" s="296"/>
      <c r="AI355" s="296"/>
      <c r="AJ355" s="296"/>
      <c r="AK355" s="296"/>
      <c r="AL355" s="296"/>
      <c r="AM355" s="255"/>
    </row>
    <row r="356" spans="1:39" ht="15" customHeight="1">
      <c r="A356" s="296"/>
      <c r="B356" s="296"/>
      <c r="C356" s="296"/>
      <c r="D356" s="296"/>
      <c r="E356" s="296"/>
      <c r="F356" s="296"/>
      <c r="G356" s="296"/>
      <c r="H356" s="296"/>
      <c r="I356" s="296"/>
      <c r="J356" s="296"/>
      <c r="K356" s="296"/>
      <c r="L356" s="296"/>
      <c r="M356" s="296"/>
      <c r="N356" s="296"/>
      <c r="O356" s="296"/>
      <c r="P356" s="296"/>
      <c r="Q356" s="296"/>
      <c r="R356" s="296"/>
      <c r="S356" s="296"/>
      <c r="T356" s="296"/>
      <c r="U356" s="296"/>
      <c r="V356" s="296"/>
      <c r="W356" s="296"/>
      <c r="X356" s="296"/>
      <c r="Y356" s="296"/>
      <c r="Z356" s="296"/>
      <c r="AA356" s="296"/>
      <c r="AB356" s="296"/>
      <c r="AC356" s="296"/>
      <c r="AD356" s="296"/>
      <c r="AE356" s="296"/>
      <c r="AF356" s="296"/>
      <c r="AG356" s="296"/>
      <c r="AH356" s="296"/>
      <c r="AI356" s="296"/>
      <c r="AJ356" s="296"/>
      <c r="AK356" s="296"/>
      <c r="AL356" s="296"/>
      <c r="AM356" s="255"/>
    </row>
    <row r="357" spans="1:39" ht="15" customHeight="1">
      <c r="A357" s="296"/>
      <c r="B357" s="296"/>
      <c r="C357" s="296"/>
      <c r="D357" s="296"/>
      <c r="E357" s="296"/>
      <c r="F357" s="296"/>
      <c r="G357" s="296"/>
      <c r="H357" s="296"/>
      <c r="I357" s="296"/>
      <c r="J357" s="296"/>
      <c r="K357" s="296"/>
      <c r="L357" s="296"/>
      <c r="M357" s="296"/>
      <c r="N357" s="296"/>
      <c r="O357" s="296"/>
      <c r="P357" s="296"/>
      <c r="Q357" s="296"/>
      <c r="R357" s="296"/>
      <c r="S357" s="296"/>
      <c r="T357" s="296"/>
      <c r="U357" s="296"/>
      <c r="V357" s="296"/>
      <c r="W357" s="296"/>
      <c r="X357" s="296"/>
      <c r="Y357" s="296"/>
      <c r="Z357" s="296"/>
      <c r="AA357" s="296"/>
      <c r="AB357" s="296"/>
      <c r="AC357" s="296"/>
      <c r="AD357" s="296"/>
      <c r="AE357" s="296"/>
      <c r="AF357" s="296"/>
      <c r="AG357" s="296"/>
      <c r="AH357" s="296"/>
      <c r="AI357" s="296"/>
      <c r="AJ357" s="296"/>
      <c r="AK357" s="296"/>
      <c r="AL357" s="296"/>
      <c r="AM357" s="255"/>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35:AK235"/>
    <mergeCell ref="AH236:AK236"/>
    <mergeCell ref="AH237:AK237"/>
    <mergeCell ref="AH238:AK238"/>
    <mergeCell ref="B227:AE227"/>
    <mergeCell ref="B228:AE228"/>
    <mergeCell ref="B229:AE229"/>
    <mergeCell ref="B225:AG225"/>
    <mergeCell ref="B247:AG247"/>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s>
  <phoneticPr fontId="1"/>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A109:O109">
    <cfRule type="expression" dxfId="47" priority="24">
      <formula>$AT$109&lt;&gt;""</formula>
    </cfRule>
  </conditionalFormatting>
  <conditionalFormatting sqref="B60:I60">
    <cfRule type="expression" dxfId="46" priority="43">
      <formula>$AT$60&lt;&gt;""</formula>
    </cfRule>
  </conditionalFormatting>
  <conditionalFormatting sqref="B61:I61">
    <cfRule type="expression" dxfId="45" priority="42">
      <formula>$AT$61&lt;&gt;""</formula>
    </cfRule>
  </conditionalFormatting>
  <conditionalFormatting sqref="B65:I66">
    <cfRule type="expression" dxfId="44" priority="41">
      <formula>$AT$65&lt;&gt;""</formula>
    </cfRule>
  </conditionalFormatting>
  <conditionalFormatting sqref="B67:I68">
    <cfRule type="expression" dxfId="43" priority="39">
      <formula>$AT$68&lt;&gt;""</formula>
    </cfRule>
    <cfRule type="expression" dxfId="42" priority="40">
      <formula>$AT$67&lt;&gt;""</formula>
    </cfRule>
  </conditionalFormatting>
  <conditionalFormatting sqref="B72:I72">
    <cfRule type="expression" dxfId="41" priority="38">
      <formula>$AT$72&lt;&gt;""</formula>
    </cfRule>
  </conditionalFormatting>
  <conditionalFormatting sqref="B73:I75">
    <cfRule type="expression" dxfId="40" priority="37">
      <formula>$AT$73&lt;&gt;""</formula>
    </cfRule>
  </conditionalFormatting>
  <conditionalFormatting sqref="B84:I84">
    <cfRule type="expression" dxfId="39" priority="34">
      <formula>$AT$84&lt;&gt;""</formula>
    </cfRule>
  </conditionalFormatting>
  <conditionalFormatting sqref="B85:I85">
    <cfRule type="expression" dxfId="38" priority="33">
      <formula>$AT$85&lt;&gt;""</formula>
    </cfRule>
  </conditionalFormatting>
  <conditionalFormatting sqref="B86:I87">
    <cfRule type="expression" dxfId="37" priority="32">
      <formula>$AT$86&lt;&gt;""</formula>
    </cfRule>
  </conditionalFormatting>
  <conditionalFormatting sqref="B88:I89">
    <cfRule type="expression" dxfId="36" priority="31">
      <formula>$AT$88&lt;&gt;""</formula>
    </cfRule>
  </conditionalFormatting>
  <conditionalFormatting sqref="B90:I90">
    <cfRule type="expression" dxfId="35" priority="30">
      <formula>$AT$90&lt;&gt;""</formula>
    </cfRule>
  </conditionalFormatting>
  <conditionalFormatting sqref="B91:I92">
    <cfRule type="expression" dxfId="34" priority="29">
      <formula>$AT$92&lt;&gt;""</formula>
    </cfRule>
  </conditionalFormatting>
  <conditionalFormatting sqref="B94:I99">
    <cfRule type="expression" dxfId="33" priority="28">
      <formula>$AM$94&lt;&gt;""</formula>
    </cfRule>
  </conditionalFormatting>
  <conditionalFormatting sqref="B100:I102">
    <cfRule type="expression" dxfId="32" priority="27">
      <formula>$AT$100&lt;&gt;""</formula>
    </cfRule>
  </conditionalFormatting>
  <conditionalFormatting sqref="B103:I104">
    <cfRule type="expression" dxfId="31" priority="26">
      <formula>$AT$104&lt;&gt;""</formula>
    </cfRule>
  </conditionalFormatting>
  <conditionalFormatting sqref="B105:I106">
    <cfRule type="expression" dxfId="30" priority="25">
      <formula>$AT$106&lt;&gt;""</formula>
    </cfRule>
  </conditionalFormatting>
  <conditionalFormatting sqref="B117:I117">
    <cfRule type="expression" dxfId="29" priority="23">
      <formula>$AT$117&lt;&gt;""</formula>
    </cfRule>
  </conditionalFormatting>
  <conditionalFormatting sqref="B118:I119">
    <cfRule type="expression" dxfId="28" priority="7">
      <formula>$AT$119&lt;&gt;""</formula>
    </cfRule>
    <cfRule type="expression" dxfId="27" priority="22">
      <formula>$AT$118&lt;&gt;""</formula>
    </cfRule>
  </conditionalFormatting>
  <conditionalFormatting sqref="B120:I120">
    <cfRule type="expression" dxfId="26" priority="21">
      <formula>$AT$120&lt;&gt;""</formula>
    </cfRule>
  </conditionalFormatting>
  <conditionalFormatting sqref="B121:I121">
    <cfRule type="expression" dxfId="25" priority="20">
      <formula>$AT$121&lt;&gt;""</formula>
    </cfRule>
  </conditionalFormatting>
  <conditionalFormatting sqref="B122:I122">
    <cfRule type="expression" dxfId="24" priority="19">
      <formula>$AT$122&lt;&gt;""</formula>
    </cfRule>
  </conditionalFormatting>
  <conditionalFormatting sqref="B123:I123">
    <cfRule type="expression" dxfId="23" priority="18">
      <formula>$AT$123&lt;&gt;""</formula>
    </cfRule>
  </conditionalFormatting>
  <conditionalFormatting sqref="B124:I124">
    <cfRule type="expression" dxfId="22" priority="17">
      <formula>$AT$124&lt;&gt;""</formula>
    </cfRule>
  </conditionalFormatting>
  <conditionalFormatting sqref="B125:I125">
    <cfRule type="expression" dxfId="21" priority="16">
      <formula>$AT$125&lt;&gt;""</formula>
    </cfRule>
  </conditionalFormatting>
  <conditionalFormatting sqref="B153:K153">
    <cfRule type="expression" dxfId="20" priority="15">
      <formula>$AT$153&lt;&gt;""</formula>
    </cfRule>
  </conditionalFormatting>
  <conditionalFormatting sqref="B154:K154">
    <cfRule type="expression" dxfId="19" priority="14">
      <formula>$AT$154&lt;&gt;""</formula>
    </cfRule>
  </conditionalFormatting>
  <conditionalFormatting sqref="B155:K155">
    <cfRule type="expression" dxfId="18" priority="13">
      <formula>$AT$155&lt;&gt;""</formula>
    </cfRule>
  </conditionalFormatting>
  <conditionalFormatting sqref="B156:K156">
    <cfRule type="expression" dxfId="17" priority="12">
      <formula>$AT$156&lt;&gt;""</formula>
    </cfRule>
  </conditionalFormatting>
  <conditionalFormatting sqref="B157:K157">
    <cfRule type="expression" dxfId="16" priority="11">
      <formula>$AT$157&lt;&gt;""</formula>
    </cfRule>
  </conditionalFormatting>
  <conditionalFormatting sqref="B158:K158">
    <cfRule type="expression" dxfId="15" priority="10">
      <formula>$AT$158&lt;&gt;""</formula>
    </cfRule>
  </conditionalFormatting>
  <conditionalFormatting sqref="B159:K159">
    <cfRule type="expression" dxfId="14" priority="9">
      <formula>$AT$159&lt;&gt;""</formula>
    </cfRule>
  </conditionalFormatting>
  <conditionalFormatting sqref="B160:K160">
    <cfRule type="expression" dxfId="13" priority="8">
      <formula>$AT$160&lt;&gt;""</formula>
    </cfRule>
  </conditionalFormatting>
  <conditionalFormatting sqref="AT60:AT61">
    <cfRule type="notContainsBlanks" dxfId="12" priority="47">
      <formula>LEN(TRIM(AT60))&gt;0</formula>
    </cfRule>
  </conditionalFormatting>
  <conditionalFormatting sqref="AT65 AT67:AT68 AT72:AT73">
    <cfRule type="notContainsBlanks" dxfId="11" priority="48">
      <formula>LEN(TRIM(AT65))&gt;0</formula>
    </cfRule>
  </conditionalFormatting>
  <conditionalFormatting sqref="AT78 AT81">
    <cfRule type="notContainsBlanks" dxfId="10" priority="49">
      <formula>LEN(TRIM(AT78))&gt;0</formula>
    </cfRule>
  </conditionalFormatting>
  <conditionalFormatting sqref="AT84:AT86 AT88 AT90 AT92 AT94:AT100 AT104 AT106">
    <cfRule type="notContainsBlanks" dxfId="9" priority="50">
      <formula>LEN(TRIM(AT84))&gt;0</formula>
    </cfRule>
  </conditionalFormatting>
  <conditionalFormatting sqref="AT116:AT125">
    <cfRule type="notContainsBlanks" dxfId="8" priority="51">
      <formula>LEN(TRIM(AT116))&gt;0</formula>
    </cfRule>
  </conditionalFormatting>
  <conditionalFormatting sqref="AT153:AT160">
    <cfRule type="notContainsBlanks" dxfId="7"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180975</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180975</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180975</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180975</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219075</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219075</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219075</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219075</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180975</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180975</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219075</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219075</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219075</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219075</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219075</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180975</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180975</xdr:colOff>
                    <xdr:row>86</xdr:row>
                    <xdr:rowOff>0</xdr:rowOff>
                  </from>
                  <to>
                    <xdr:col>19</xdr:col>
                    <xdr:colOff>0</xdr:colOff>
                    <xdr:row>86</xdr:row>
                    <xdr:rowOff>219075</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180975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180975</xdr:colOff>
                    <xdr:row>120</xdr:row>
                    <xdr:rowOff>0</xdr:rowOff>
                  </from>
                  <to>
                    <xdr:col>16</xdr:col>
                    <xdr:colOff>180975</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180975</xdr:colOff>
                    <xdr:row>121</xdr:row>
                    <xdr:rowOff>0</xdr:rowOff>
                  </from>
                  <to>
                    <xdr:col>16</xdr:col>
                    <xdr:colOff>180975</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180975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180975</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180975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180975</xdr:colOff>
                    <xdr:row>129</xdr:row>
                    <xdr:rowOff>0</xdr:rowOff>
                  </from>
                  <to>
                    <xdr:col>18</xdr:col>
                    <xdr:colOff>9525</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180975</xdr:colOff>
                    <xdr:row>131</xdr:row>
                    <xdr:rowOff>0</xdr:rowOff>
                  </from>
                  <to>
                    <xdr:col>16</xdr:col>
                    <xdr:colOff>180975</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180975</xdr:colOff>
                    <xdr:row>133</xdr:row>
                    <xdr:rowOff>0</xdr:rowOff>
                  </from>
                  <to>
                    <xdr:col>17</xdr:col>
                    <xdr:colOff>0</xdr:colOff>
                    <xdr:row>134</xdr:row>
                    <xdr:rowOff>9525</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180975</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180975</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180975</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180975</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180975</xdr:colOff>
                    <xdr:row>143</xdr:row>
                    <xdr:rowOff>0</xdr:rowOff>
                  </from>
                  <to>
                    <xdr:col>16</xdr:col>
                    <xdr:colOff>180975</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180975</xdr:colOff>
                    <xdr:row>144</xdr:row>
                    <xdr:rowOff>0</xdr:rowOff>
                  </from>
                  <to>
                    <xdr:col>16</xdr:col>
                    <xdr:colOff>180975</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180975</xdr:colOff>
                    <xdr:row>145</xdr:row>
                    <xdr:rowOff>0</xdr:rowOff>
                  </from>
                  <to>
                    <xdr:col>16</xdr:col>
                    <xdr:colOff>180975</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180975</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180975</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180975</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390525</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180975</xdr:colOff>
                    <xdr:row>115</xdr:row>
                    <xdr:rowOff>228600</xdr:rowOff>
                  </from>
                  <to>
                    <xdr:col>15</xdr:col>
                    <xdr:colOff>180975</xdr:colOff>
                    <xdr:row>116</xdr:row>
                    <xdr:rowOff>390525</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180975</xdr:colOff>
                    <xdr:row>127</xdr:row>
                    <xdr:rowOff>228600</xdr:rowOff>
                  </from>
                  <to>
                    <xdr:col>15</xdr:col>
                    <xdr:colOff>180975</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180975</xdr:colOff>
                    <xdr:row>139</xdr:row>
                    <xdr:rowOff>228600</xdr:rowOff>
                  </from>
                  <to>
                    <xdr:col>15</xdr:col>
                    <xdr:colOff>180975</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5"/>
  <cols>
    <col min="13" max="13" width="9" style="27"/>
    <col min="14" max="14" width="9" style="82"/>
    <col min="15" max="15" width="9" style="27"/>
  </cols>
  <sheetData>
    <row r="2" spans="2:17">
      <c r="B2" s="403" t="s">
        <v>2021</v>
      </c>
      <c r="C2" s="408"/>
      <c r="D2" s="408"/>
    </row>
    <row r="3" spans="2:17">
      <c r="B3" s="408"/>
      <c r="C3" s="408"/>
      <c r="D3" s="408"/>
      <c r="L3" t="s">
        <v>2008</v>
      </c>
    </row>
    <row r="4" spans="2:17" ht="14.25" thickBot="1">
      <c r="C4" s="6"/>
      <c r="P4" s="6" t="s">
        <v>2018</v>
      </c>
    </row>
    <row r="5" spans="2:17" ht="14.25">
      <c r="B5" s="30">
        <v>1019</v>
      </c>
      <c r="C5" s="31">
        <v>1029</v>
      </c>
      <c r="D5" s="31">
        <v>1039</v>
      </c>
      <c r="E5" s="31">
        <v>1049</v>
      </c>
      <c r="F5" s="31">
        <v>1059</v>
      </c>
      <c r="G5" s="32">
        <v>2111</v>
      </c>
      <c r="H5" s="32">
        <v>2112</v>
      </c>
      <c r="I5" s="32">
        <v>2113</v>
      </c>
      <c r="J5" s="33">
        <v>2114</v>
      </c>
      <c r="L5" s="26" t="s">
        <v>2009</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25">
      <c r="B6" s="34">
        <v>2119</v>
      </c>
      <c r="C6" s="35">
        <v>2121</v>
      </c>
      <c r="D6" s="35">
        <v>2122</v>
      </c>
      <c r="E6" s="35">
        <v>2123</v>
      </c>
      <c r="F6" s="35">
        <v>2124</v>
      </c>
      <c r="G6" s="35">
        <v>2129</v>
      </c>
      <c r="H6" s="35">
        <v>2131</v>
      </c>
      <c r="I6" s="35">
        <v>2132</v>
      </c>
      <c r="J6" s="36">
        <v>2133</v>
      </c>
      <c r="L6" s="26" t="s">
        <v>2010</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25">
      <c r="B7" s="34">
        <v>2134</v>
      </c>
      <c r="C7" s="35">
        <v>2139</v>
      </c>
      <c r="D7" s="35">
        <v>2141</v>
      </c>
      <c r="E7" s="35">
        <v>2142</v>
      </c>
      <c r="F7" s="35">
        <v>2143</v>
      </c>
      <c r="G7" s="35">
        <v>2144</v>
      </c>
      <c r="H7" s="35">
        <v>2149</v>
      </c>
      <c r="I7" s="35">
        <v>2151</v>
      </c>
      <c r="J7" s="36">
        <v>2152</v>
      </c>
      <c r="L7" s="26" t="s">
        <v>2011</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25">
      <c r="B8" s="34">
        <v>2153</v>
      </c>
      <c r="C8" s="35">
        <v>2154</v>
      </c>
      <c r="D8" s="35">
        <v>2159</v>
      </c>
      <c r="E8" s="35">
        <v>2161</v>
      </c>
      <c r="F8" s="35">
        <v>2162</v>
      </c>
      <c r="G8" s="35">
        <v>2163</v>
      </c>
      <c r="H8" s="35">
        <v>2164</v>
      </c>
      <c r="I8" s="35">
        <v>2169</v>
      </c>
      <c r="J8" s="36">
        <v>2171</v>
      </c>
      <c r="L8" s="26" t="s">
        <v>2012</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25">
      <c r="B9" s="34">
        <v>2172</v>
      </c>
      <c r="C9" s="35">
        <v>2173</v>
      </c>
      <c r="D9" s="35">
        <v>2174</v>
      </c>
      <c r="E9" s="35">
        <v>2179</v>
      </c>
      <c r="F9" s="35">
        <v>2181</v>
      </c>
      <c r="G9" s="35">
        <v>2182</v>
      </c>
      <c r="H9" s="35">
        <v>2183</v>
      </c>
      <c r="I9" s="35">
        <v>2184</v>
      </c>
      <c r="J9" s="36">
        <v>2189</v>
      </c>
      <c r="L9" s="26" t="s">
        <v>2013</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25">
      <c r="B10" s="34">
        <v>2191</v>
      </c>
      <c r="C10" s="35">
        <v>2192</v>
      </c>
      <c r="D10" s="35">
        <v>2193</v>
      </c>
      <c r="E10" s="35">
        <v>2194</v>
      </c>
      <c r="F10" s="35">
        <v>2199</v>
      </c>
      <c r="G10" s="35">
        <v>2201</v>
      </c>
      <c r="H10" s="35">
        <v>2202</v>
      </c>
      <c r="I10" s="35">
        <v>2203</v>
      </c>
      <c r="J10" s="36">
        <v>2204</v>
      </c>
      <c r="L10" s="26" t="s">
        <v>2014</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25">
      <c r="B11" s="34">
        <v>2209</v>
      </c>
      <c r="C11" s="35">
        <v>2211</v>
      </c>
      <c r="D11" s="35">
        <v>2212</v>
      </c>
      <c r="E11" s="35">
        <v>2213</v>
      </c>
      <c r="F11" s="35">
        <v>2214</v>
      </c>
      <c r="G11" s="35">
        <v>2219</v>
      </c>
      <c r="H11" s="35">
        <v>2221</v>
      </c>
      <c r="I11" s="35">
        <v>2222</v>
      </c>
      <c r="J11" s="36">
        <v>2223</v>
      </c>
      <c r="L11" s="26" t="s">
        <v>2015</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25">
      <c r="B12" s="34">
        <v>2224</v>
      </c>
      <c r="C12" s="35">
        <v>2229</v>
      </c>
      <c r="D12" s="35">
        <v>2231</v>
      </c>
      <c r="E12" s="35">
        <v>2232</v>
      </c>
      <c r="F12" s="35">
        <v>2233</v>
      </c>
      <c r="G12" s="35">
        <v>2234</v>
      </c>
      <c r="H12" s="35">
        <v>2239</v>
      </c>
      <c r="I12" s="35">
        <v>2241</v>
      </c>
      <c r="J12" s="36">
        <v>2242</v>
      </c>
      <c r="L12" s="26" t="s">
        <v>2016</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25">
      <c r="B13" s="34">
        <v>2243</v>
      </c>
      <c r="C13" s="35">
        <v>2244</v>
      </c>
      <c r="D13" s="35">
        <v>2249</v>
      </c>
      <c r="E13" s="35">
        <v>2251</v>
      </c>
      <c r="F13" s="35">
        <v>2252</v>
      </c>
      <c r="G13" s="35">
        <v>2253</v>
      </c>
      <c r="H13" s="35">
        <v>2254</v>
      </c>
      <c r="I13" s="35">
        <v>2259</v>
      </c>
      <c r="J13" s="36">
        <v>2261</v>
      </c>
      <c r="L13" s="26" t="s">
        <v>2017</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25">
      <c r="B14" s="34">
        <v>2262</v>
      </c>
      <c r="C14" s="35">
        <v>2263</v>
      </c>
      <c r="D14" s="35">
        <v>2264</v>
      </c>
      <c r="E14" s="35">
        <v>2269</v>
      </c>
      <c r="F14" s="35">
        <v>2271</v>
      </c>
      <c r="G14" s="35">
        <v>2272</v>
      </c>
      <c r="H14" s="35">
        <v>2273</v>
      </c>
      <c r="I14" s="35">
        <v>2274</v>
      </c>
      <c r="J14" s="36">
        <v>2279</v>
      </c>
      <c r="N14" s="27"/>
    </row>
    <row r="15" spans="2:17" ht="14.25">
      <c r="B15" s="34">
        <v>2281</v>
      </c>
      <c r="C15" s="35">
        <v>2282</v>
      </c>
      <c r="D15" s="35">
        <v>2283</v>
      </c>
      <c r="E15" s="35">
        <v>2284</v>
      </c>
      <c r="F15" s="35">
        <v>2289</v>
      </c>
      <c r="G15" s="35">
        <v>2291</v>
      </c>
      <c r="H15" s="35">
        <v>2292</v>
      </c>
      <c r="I15" s="35">
        <v>2293</v>
      </c>
      <c r="J15" s="36">
        <v>2294</v>
      </c>
    </row>
    <row r="16" spans="2:17" ht="14.25">
      <c r="B16" s="34">
        <v>2299</v>
      </c>
      <c r="C16" s="35">
        <v>2301</v>
      </c>
      <c r="D16" s="35">
        <v>2302</v>
      </c>
      <c r="E16" s="35">
        <v>2303</v>
      </c>
      <c r="F16" s="35">
        <v>2304</v>
      </c>
      <c r="G16" s="35">
        <v>2309</v>
      </c>
      <c r="H16" s="35">
        <v>2311</v>
      </c>
      <c r="I16" s="35">
        <v>2312</v>
      </c>
      <c r="J16" s="36">
        <v>2313</v>
      </c>
    </row>
    <row r="17" spans="2:10" ht="14.25">
      <c r="B17" s="34">
        <v>2314</v>
      </c>
      <c r="C17" s="35">
        <v>2319</v>
      </c>
      <c r="D17" s="35">
        <v>2321</v>
      </c>
      <c r="E17" s="35">
        <v>2322</v>
      </c>
      <c r="F17" s="35">
        <v>2323</v>
      </c>
      <c r="G17" s="35">
        <v>2324</v>
      </c>
      <c r="H17" s="35">
        <v>2329</v>
      </c>
      <c r="I17" s="35">
        <v>2331</v>
      </c>
      <c r="J17" s="36">
        <v>2332</v>
      </c>
    </row>
    <row r="18" spans="2:10" ht="14.25">
      <c r="B18" s="34">
        <v>2333</v>
      </c>
      <c r="C18" s="35">
        <v>2334</v>
      </c>
      <c r="D18" s="35">
        <v>2339</v>
      </c>
      <c r="E18" s="35">
        <v>2341</v>
      </c>
      <c r="F18" s="35">
        <v>2342</v>
      </c>
      <c r="G18" s="35">
        <v>2343</v>
      </c>
      <c r="H18" s="35">
        <v>2344</v>
      </c>
      <c r="I18" s="35">
        <v>2345</v>
      </c>
      <c r="J18" s="36">
        <v>2349</v>
      </c>
    </row>
    <row r="19" spans="2:10" ht="14.25">
      <c r="B19" s="34">
        <v>2351</v>
      </c>
      <c r="C19" s="35">
        <v>2352</v>
      </c>
      <c r="D19" s="35">
        <v>2353</v>
      </c>
      <c r="E19" s="35">
        <v>2354</v>
      </c>
      <c r="F19" s="35">
        <v>2359</v>
      </c>
      <c r="G19" s="35">
        <v>2361</v>
      </c>
      <c r="H19" s="35">
        <v>2362</v>
      </c>
      <c r="I19" s="35">
        <v>2363</v>
      </c>
      <c r="J19" s="36">
        <v>2364</v>
      </c>
    </row>
    <row r="20" spans="2:10" ht="14.25">
      <c r="B20" s="34">
        <v>2369</v>
      </c>
      <c r="C20" s="35">
        <v>2371</v>
      </c>
      <c r="D20" s="35">
        <v>2372</v>
      </c>
      <c r="E20" s="35">
        <v>2373</v>
      </c>
      <c r="F20" s="35">
        <v>2374</v>
      </c>
      <c r="G20" s="35">
        <v>2379</v>
      </c>
      <c r="H20" s="35">
        <v>2381</v>
      </c>
      <c r="I20" s="35">
        <v>2382</v>
      </c>
      <c r="J20" s="36">
        <v>2383</v>
      </c>
    </row>
    <row r="21" spans="2:10" ht="14.25">
      <c r="B21" s="34">
        <v>2384</v>
      </c>
      <c r="C21" s="35">
        <v>2386</v>
      </c>
      <c r="D21" s="35">
        <v>2389</v>
      </c>
      <c r="E21" s="35">
        <v>2391</v>
      </c>
      <c r="F21" s="35">
        <v>2392</v>
      </c>
      <c r="G21" s="35">
        <v>2393</v>
      </c>
      <c r="H21" s="35">
        <v>2394</v>
      </c>
      <c r="I21" s="35">
        <v>2399</v>
      </c>
      <c r="J21" s="36">
        <v>2401</v>
      </c>
    </row>
    <row r="22" spans="2:10" ht="14.25">
      <c r="B22" s="34">
        <v>2402</v>
      </c>
      <c r="C22" s="35">
        <v>2403</v>
      </c>
      <c r="D22" s="35">
        <v>2404</v>
      </c>
      <c r="E22" s="35">
        <v>2409</v>
      </c>
      <c r="F22" s="35">
        <v>2411</v>
      </c>
      <c r="G22" s="35">
        <v>2412</v>
      </c>
      <c r="H22" s="35">
        <v>2413</v>
      </c>
      <c r="I22" s="35">
        <v>2414</v>
      </c>
      <c r="J22" s="36">
        <v>2419</v>
      </c>
    </row>
    <row r="23" spans="2:10" ht="14.25">
      <c r="B23" s="34">
        <v>2421</v>
      </c>
      <c r="C23" s="35">
        <v>2422</v>
      </c>
      <c r="D23" s="35">
        <v>2423</v>
      </c>
      <c r="E23" s="35">
        <v>2424</v>
      </c>
      <c r="F23" s="35">
        <v>2429</v>
      </c>
      <c r="G23" s="35">
        <v>2431</v>
      </c>
      <c r="H23" s="35">
        <v>2432</v>
      </c>
      <c r="I23" s="35">
        <v>2433</v>
      </c>
      <c r="J23" s="36">
        <v>2434</v>
      </c>
    </row>
    <row r="24" spans="2:10" ht="14.25">
      <c r="B24" s="34">
        <v>2439</v>
      </c>
      <c r="C24" s="35">
        <v>2441</v>
      </c>
      <c r="D24" s="35">
        <v>2442</v>
      </c>
      <c r="E24" s="35">
        <v>2443</v>
      </c>
      <c r="F24" s="35">
        <v>2444</v>
      </c>
      <c r="G24" s="35">
        <v>2449</v>
      </c>
      <c r="H24" s="35">
        <v>2451</v>
      </c>
      <c r="I24" s="35">
        <v>2452</v>
      </c>
      <c r="J24" s="36">
        <v>2453</v>
      </c>
    </row>
    <row r="25" spans="2:10" ht="14.25">
      <c r="B25" s="34">
        <v>2454</v>
      </c>
      <c r="C25" s="35">
        <v>2459</v>
      </c>
      <c r="D25" s="35">
        <v>2461</v>
      </c>
      <c r="E25" s="35">
        <v>2462</v>
      </c>
      <c r="F25" s="35">
        <v>2463</v>
      </c>
      <c r="G25" s="35">
        <v>2464</v>
      </c>
      <c r="H25" s="35">
        <v>2469</v>
      </c>
      <c r="I25" s="35">
        <v>2999</v>
      </c>
      <c r="J25" s="36">
        <v>3111</v>
      </c>
    </row>
    <row r="26" spans="2:10" ht="14.25">
      <c r="B26" s="34">
        <v>3112</v>
      </c>
      <c r="C26" s="35">
        <v>3113</v>
      </c>
      <c r="D26" s="35">
        <v>3114</v>
      </c>
      <c r="E26" s="35">
        <v>3119</v>
      </c>
      <c r="F26" s="35">
        <v>3121</v>
      </c>
      <c r="G26" s="35">
        <v>3122</v>
      </c>
      <c r="H26" s="35">
        <v>3123</v>
      </c>
      <c r="I26" s="35">
        <v>3124</v>
      </c>
      <c r="J26" s="36">
        <v>3129</v>
      </c>
    </row>
    <row r="27" spans="2:10" ht="14.25">
      <c r="B27" s="34">
        <v>3131</v>
      </c>
      <c r="C27" s="35">
        <v>3132</v>
      </c>
      <c r="D27" s="35">
        <v>3133</v>
      </c>
      <c r="E27" s="35">
        <v>3134</v>
      </c>
      <c r="F27" s="35">
        <v>3139</v>
      </c>
      <c r="G27" s="35">
        <v>3141</v>
      </c>
      <c r="H27" s="35">
        <v>3142</v>
      </c>
      <c r="I27" s="35">
        <v>3143</v>
      </c>
      <c r="J27" s="36">
        <v>3144</v>
      </c>
    </row>
    <row r="28" spans="2:10" ht="14.25">
      <c r="B28" s="34">
        <v>3149</v>
      </c>
      <c r="C28" s="35">
        <v>3151</v>
      </c>
      <c r="D28" s="35">
        <v>3152</v>
      </c>
      <c r="E28" s="35">
        <v>3153</v>
      </c>
      <c r="F28" s="35">
        <v>3154</v>
      </c>
      <c r="G28" s="35">
        <v>3159</v>
      </c>
      <c r="H28" s="35">
        <v>3161</v>
      </c>
      <c r="I28" s="35">
        <v>3162</v>
      </c>
      <c r="J28" s="36">
        <v>3163</v>
      </c>
    </row>
    <row r="29" spans="2:10" ht="14.25">
      <c r="B29" s="34">
        <v>3164</v>
      </c>
      <c r="C29" s="35">
        <v>3169</v>
      </c>
      <c r="D29" s="35">
        <v>3171</v>
      </c>
      <c r="E29" s="35">
        <v>3172</v>
      </c>
      <c r="F29" s="35">
        <v>3173</v>
      </c>
      <c r="G29" s="35">
        <v>3174</v>
      </c>
      <c r="H29" s="35">
        <v>3179</v>
      </c>
      <c r="I29" s="35">
        <v>3181</v>
      </c>
      <c r="J29" s="36">
        <v>3182</v>
      </c>
    </row>
    <row r="30" spans="2:10" ht="14.25">
      <c r="B30" s="34">
        <v>3183</v>
      </c>
      <c r="C30" s="35">
        <v>3184</v>
      </c>
      <c r="D30" s="35">
        <v>3189</v>
      </c>
      <c r="E30" s="35">
        <v>3191</v>
      </c>
      <c r="F30" s="35">
        <v>3192</v>
      </c>
      <c r="G30" s="35">
        <v>3193</v>
      </c>
      <c r="H30" s="35">
        <v>3194</v>
      </c>
      <c r="I30" s="35">
        <v>3199</v>
      </c>
      <c r="J30" s="36">
        <v>3201</v>
      </c>
    </row>
    <row r="31" spans="2:10" ht="14.25">
      <c r="B31" s="34">
        <v>3202</v>
      </c>
      <c r="C31" s="35">
        <v>3203</v>
      </c>
      <c r="D31" s="35">
        <v>3204</v>
      </c>
      <c r="E31" s="35">
        <v>3209</v>
      </c>
      <c r="F31" s="35">
        <v>3211</v>
      </c>
      <c r="G31" s="35">
        <v>3212</v>
      </c>
      <c r="H31" s="35">
        <v>3213</v>
      </c>
      <c r="I31" s="35">
        <v>3214</v>
      </c>
      <c r="J31" s="36">
        <v>3219</v>
      </c>
    </row>
    <row r="32" spans="2:10" ht="14.25">
      <c r="B32" s="34">
        <v>3221</v>
      </c>
      <c r="C32" s="35">
        <v>3222</v>
      </c>
      <c r="D32" s="35">
        <v>3223</v>
      </c>
      <c r="E32" s="35">
        <v>3224</v>
      </c>
      <c r="F32" s="35">
        <v>3229</v>
      </c>
      <c r="G32" s="35">
        <v>3231</v>
      </c>
      <c r="H32" s="35">
        <v>3232</v>
      </c>
      <c r="I32" s="35">
        <v>3233</v>
      </c>
      <c r="J32" s="36">
        <v>3234</v>
      </c>
    </row>
    <row r="33" spans="2:10" ht="14.25">
      <c r="B33" s="34">
        <v>3239</v>
      </c>
      <c r="C33" s="35">
        <v>3241</v>
      </c>
      <c r="D33" s="35">
        <v>3242</v>
      </c>
      <c r="E33" s="35">
        <v>3243</v>
      </c>
      <c r="F33" s="35">
        <v>3244</v>
      </c>
      <c r="G33" s="35">
        <v>3249</v>
      </c>
      <c r="H33" s="35">
        <v>3251</v>
      </c>
      <c r="I33" s="35">
        <v>3252</v>
      </c>
      <c r="J33" s="36">
        <v>3253</v>
      </c>
    </row>
    <row r="34" spans="2:10" ht="14.25">
      <c r="B34" s="34">
        <v>3254</v>
      </c>
      <c r="C34" s="35">
        <v>3259</v>
      </c>
      <c r="D34" s="35">
        <v>3261</v>
      </c>
      <c r="E34" s="35">
        <v>3262</v>
      </c>
      <c r="F34" s="35">
        <v>3263</v>
      </c>
      <c r="G34" s="35">
        <v>3264</v>
      </c>
      <c r="H34" s="35">
        <v>3269</v>
      </c>
      <c r="I34" s="35">
        <v>3271</v>
      </c>
      <c r="J34" s="36">
        <v>3272</v>
      </c>
    </row>
    <row r="35" spans="2:10" ht="14.25">
      <c r="B35" s="34">
        <v>3273</v>
      </c>
      <c r="C35" s="35">
        <v>3274</v>
      </c>
      <c r="D35" s="35">
        <v>3279</v>
      </c>
      <c r="E35" s="35">
        <v>3281</v>
      </c>
      <c r="F35" s="35">
        <v>3282</v>
      </c>
      <c r="G35" s="35">
        <v>3283</v>
      </c>
      <c r="H35" s="35">
        <v>3284</v>
      </c>
      <c r="I35" s="35">
        <v>3289</v>
      </c>
      <c r="J35" s="36">
        <v>3291</v>
      </c>
    </row>
    <row r="36" spans="2:10" ht="14.25">
      <c r="B36" s="34">
        <v>3292</v>
      </c>
      <c r="C36" s="35">
        <v>3293</v>
      </c>
      <c r="D36" s="35">
        <v>3294</v>
      </c>
      <c r="E36" s="35">
        <v>3299</v>
      </c>
      <c r="F36" s="35">
        <v>3301</v>
      </c>
      <c r="G36" s="35">
        <v>3302</v>
      </c>
      <c r="H36" s="35">
        <v>3303</v>
      </c>
      <c r="I36" s="35">
        <v>3304</v>
      </c>
      <c r="J36" s="36">
        <v>3309</v>
      </c>
    </row>
    <row r="37" spans="2:10" ht="14.25">
      <c r="B37" s="34">
        <v>3311</v>
      </c>
      <c r="C37" s="35">
        <v>3312</v>
      </c>
      <c r="D37" s="35">
        <v>3313</v>
      </c>
      <c r="E37" s="35">
        <v>3314</v>
      </c>
      <c r="F37" s="35">
        <v>3319</v>
      </c>
      <c r="G37" s="35">
        <v>3321</v>
      </c>
      <c r="H37" s="35">
        <v>3322</v>
      </c>
      <c r="I37" s="35">
        <v>3323</v>
      </c>
      <c r="J37" s="36">
        <v>3324</v>
      </c>
    </row>
    <row r="38" spans="2:10" ht="14.25">
      <c r="B38" s="34">
        <v>3329</v>
      </c>
      <c r="C38" s="35">
        <v>3331</v>
      </c>
      <c r="D38" s="35">
        <v>3332</v>
      </c>
      <c r="E38" s="35">
        <v>3333</v>
      </c>
      <c r="F38" s="35">
        <v>3334</v>
      </c>
      <c r="G38" s="35">
        <v>3339</v>
      </c>
      <c r="H38" s="35">
        <v>3341</v>
      </c>
      <c r="I38" s="35">
        <v>3342</v>
      </c>
      <c r="J38" s="36">
        <v>3343</v>
      </c>
    </row>
    <row r="39" spans="2:10" ht="14.25">
      <c r="B39" s="34">
        <v>3344</v>
      </c>
      <c r="C39" s="35">
        <v>3345</v>
      </c>
      <c r="D39" s="35">
        <v>3349</v>
      </c>
      <c r="E39" s="35">
        <v>3351</v>
      </c>
      <c r="F39" s="35">
        <v>3352</v>
      </c>
      <c r="G39" s="35">
        <v>3353</v>
      </c>
      <c r="H39" s="35">
        <v>3354</v>
      </c>
      <c r="I39" s="35">
        <v>3359</v>
      </c>
      <c r="J39" s="36">
        <v>3361</v>
      </c>
    </row>
    <row r="40" spans="2:10" ht="14.25">
      <c r="B40" s="34">
        <v>3362</v>
      </c>
      <c r="C40" s="35">
        <v>3363</v>
      </c>
      <c r="D40" s="35">
        <v>3364</v>
      </c>
      <c r="E40" s="35">
        <v>3369</v>
      </c>
      <c r="F40" s="35">
        <v>3371</v>
      </c>
      <c r="G40" s="35">
        <v>3372</v>
      </c>
      <c r="H40" s="35">
        <v>3373</v>
      </c>
      <c r="I40" s="35">
        <v>3374</v>
      </c>
      <c r="J40" s="36">
        <v>3379</v>
      </c>
    </row>
    <row r="41" spans="2:10" ht="14.25">
      <c r="B41" s="34">
        <v>3381</v>
      </c>
      <c r="C41" s="35">
        <v>3382</v>
      </c>
      <c r="D41" s="35">
        <v>3383</v>
      </c>
      <c r="E41" s="35">
        <v>3384</v>
      </c>
      <c r="F41" s="35">
        <v>3386</v>
      </c>
      <c r="G41" s="35">
        <v>3389</v>
      </c>
      <c r="H41" s="35">
        <v>3391</v>
      </c>
      <c r="I41" s="35">
        <v>3392</v>
      </c>
      <c r="J41" s="36">
        <v>3393</v>
      </c>
    </row>
    <row r="42" spans="2:10" ht="14.25">
      <c r="B42" s="34">
        <v>3394</v>
      </c>
      <c r="C42" s="35">
        <v>3399</v>
      </c>
      <c r="D42" s="35">
        <v>3401</v>
      </c>
      <c r="E42" s="35">
        <v>3402</v>
      </c>
      <c r="F42" s="35">
        <v>3403</v>
      </c>
      <c r="G42" s="35">
        <v>3404</v>
      </c>
      <c r="H42" s="35">
        <v>3409</v>
      </c>
      <c r="I42" s="35">
        <v>3411</v>
      </c>
      <c r="J42" s="36">
        <v>3412</v>
      </c>
    </row>
    <row r="43" spans="2:10" ht="14.25">
      <c r="B43" s="34">
        <v>3413</v>
      </c>
      <c r="C43" s="35">
        <v>3414</v>
      </c>
      <c r="D43" s="35">
        <v>3419</v>
      </c>
      <c r="E43" s="35">
        <v>3421</v>
      </c>
      <c r="F43" s="35">
        <v>3422</v>
      </c>
      <c r="G43" s="35">
        <v>3423</v>
      </c>
      <c r="H43" s="35">
        <v>3424</v>
      </c>
      <c r="I43" s="35">
        <v>3429</v>
      </c>
      <c r="J43" s="36">
        <v>3431</v>
      </c>
    </row>
    <row r="44" spans="2:10" ht="14.25">
      <c r="B44" s="34">
        <v>3432</v>
      </c>
      <c r="C44" s="35">
        <v>3433</v>
      </c>
      <c r="D44" s="35">
        <v>3434</v>
      </c>
      <c r="E44" s="35">
        <v>3439</v>
      </c>
      <c r="F44" s="35">
        <v>3441</v>
      </c>
      <c r="G44" s="35">
        <v>3442</v>
      </c>
      <c r="H44" s="35">
        <v>3443</v>
      </c>
      <c r="I44" s="35">
        <v>3444</v>
      </c>
      <c r="J44" s="36">
        <v>3449</v>
      </c>
    </row>
    <row r="45" spans="2:10" ht="14.25">
      <c r="B45" s="34">
        <v>3451</v>
      </c>
      <c r="C45" s="37">
        <v>3452</v>
      </c>
      <c r="D45" s="38">
        <v>3453</v>
      </c>
      <c r="E45" s="38">
        <v>3454</v>
      </c>
      <c r="F45" s="38">
        <v>3459</v>
      </c>
      <c r="G45" s="38">
        <v>3461</v>
      </c>
      <c r="H45" s="38">
        <v>3462</v>
      </c>
      <c r="I45" s="38">
        <v>3463</v>
      </c>
      <c r="J45" s="39">
        <v>3464</v>
      </c>
    </row>
    <row r="46" spans="2:10" ht="1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Normal="100" zoomScaleSheetLayoutView="100" workbookViewId="0">
      <pane ySplit="5" topLeftCell="A6" activePane="bottomLeft" state="frozen"/>
      <selection activeCell="C4" sqref="C4"/>
      <selection pane="bottomLeft" activeCell="C4" sqref="C4"/>
    </sheetView>
  </sheetViews>
  <sheetFormatPr defaultColWidth="19.375" defaultRowHeight="13.5"/>
  <cols>
    <col min="1" max="2" width="3.75" style="1" hidden="1" customWidth="1"/>
    <col min="3" max="41" width="12.625" style="1" customWidth="1"/>
    <col min="42" max="46" width="1.75" style="1" customWidth="1"/>
    <col min="47" max="53" width="3.625" style="1" customWidth="1"/>
    <col min="54" max="54" width="3.625" style="1" customWidth="1" collapsed="1"/>
    <col min="55" max="60" width="3.625" style="1" customWidth="1"/>
    <col min="61" max="61" width="3.625" style="1" customWidth="1" collapsed="1"/>
    <col min="62" max="66" width="3.625" style="1" customWidth="1"/>
    <col min="67" max="67" width="3.625" style="1" customWidth="1" collapsed="1"/>
    <col min="68" max="70" width="3.625" style="1" customWidth="1"/>
    <col min="71" max="71" width="3.625" style="1" customWidth="1" collapsed="1"/>
    <col min="72" max="72" width="4.5" style="1" customWidth="1"/>
    <col min="73" max="74" width="5.125" style="1" bestFit="1" customWidth="1"/>
    <col min="75" max="76" width="3.625" style="1" customWidth="1" collapsed="1"/>
    <col min="77" max="78" width="3.625" style="1" customWidth="1"/>
    <col min="79" max="79" width="3.5" style="1" customWidth="1"/>
    <col min="80" max="80" width="3.625" style="1" customWidth="1" collapsed="1"/>
    <col min="81" max="87" width="3.625" style="1" customWidth="1"/>
    <col min="88" max="88" width="3.625" style="1" customWidth="1" collapsed="1"/>
    <col min="89" max="92" width="3.625" style="1" customWidth="1"/>
    <col min="93" max="93" width="4.125" style="1" customWidth="1"/>
    <col min="94" max="94" width="3.625" style="1" customWidth="1"/>
    <col min="95" max="95" width="3.625" style="1" customWidth="1" collapsed="1"/>
    <col min="96" max="99" width="3.625" style="1" customWidth="1"/>
    <col min="100" max="100" width="3.625" style="1" hidden="1" customWidth="1"/>
    <col min="101" max="105" width="3.625" style="1" customWidth="1"/>
    <col min="106" max="106" width="3.625" style="1" customWidth="1" collapsed="1"/>
    <col min="107" max="113" width="3.625" style="1" customWidth="1"/>
    <col min="114" max="114" width="3.625" style="1" customWidth="1" collapsed="1"/>
    <col min="115" max="119" width="3.625" style="1" customWidth="1"/>
    <col min="120" max="120" width="3.375" style="1" customWidth="1"/>
    <col min="121" max="121" width="3.625" style="1" customWidth="1" collapsed="1"/>
    <col min="122" max="126" width="3.625" style="1" customWidth="1"/>
    <col min="127" max="127" width="3.625" style="1" hidden="1" customWidth="1"/>
    <col min="128" max="128" width="3.625" style="1" customWidth="1" collapsed="1"/>
    <col min="129" max="146" width="3.625" style="1" customWidth="1"/>
    <col min="147" max="148" width="3.625" style="1" hidden="1" customWidth="1"/>
    <col min="149" max="153" width="3.625" style="1" customWidth="1"/>
    <col min="154" max="154" width="6" style="1" customWidth="1"/>
    <col min="155" max="159" width="3.625" style="1" customWidth="1"/>
    <col min="160" max="160" width="3.625" style="1" hidden="1" customWidth="1"/>
    <col min="161" max="164" width="3.625" style="1" customWidth="1"/>
    <col min="165" max="165" width="3.625" style="1" hidden="1" customWidth="1"/>
    <col min="166" max="169" width="3.625" style="1" customWidth="1"/>
    <col min="170" max="170" width="4.25" style="1" customWidth="1"/>
    <col min="171" max="171" width="5.125" style="1" bestFit="1" customWidth="1"/>
    <col min="172" max="16384" width="19.37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14" customFormat="1" ht="46.5" hidden="1" customHeight="1">
      <c r="V2" s="215"/>
    </row>
    <row r="3" spans="1:171" ht="14.25" hidden="1" thickBot="1"/>
    <row r="4" spans="1:171" s="14" customFormat="1" ht="176.25" customHeight="1" thickBot="1">
      <c r="A4" s="14" t="s">
        <v>89</v>
      </c>
      <c r="C4" s="10" t="s">
        <v>2061</v>
      </c>
      <c r="D4" s="10" t="s">
        <v>2063</v>
      </c>
      <c r="E4" s="10" t="s">
        <v>2064</v>
      </c>
      <c r="F4" s="10" t="s">
        <v>2062</v>
      </c>
      <c r="G4" s="10" t="s">
        <v>2065</v>
      </c>
      <c r="H4" s="10" t="s">
        <v>2066</v>
      </c>
      <c r="I4" s="10" t="s">
        <v>2067</v>
      </c>
      <c r="J4" s="10" t="s">
        <v>2068</v>
      </c>
      <c r="K4" s="10" t="s">
        <v>2069</v>
      </c>
      <c r="L4" s="10" t="s">
        <v>2070</v>
      </c>
      <c r="M4" s="10" t="s">
        <v>2490</v>
      </c>
      <c r="N4" s="10" t="s">
        <v>2489</v>
      </c>
      <c r="O4" s="10" t="s">
        <v>2072</v>
      </c>
      <c r="P4" s="10" t="s">
        <v>2073</v>
      </c>
      <c r="Q4" s="10" t="s">
        <v>2074</v>
      </c>
      <c r="R4" s="10" t="s">
        <v>2075</v>
      </c>
      <c r="S4" s="10" t="s">
        <v>2076</v>
      </c>
      <c r="T4" s="10" t="s">
        <v>2077</v>
      </c>
      <c r="U4" s="10" t="s">
        <v>2334</v>
      </c>
      <c r="V4" s="10" t="s">
        <v>2335</v>
      </c>
      <c r="W4" s="10" t="s">
        <v>2336</v>
      </c>
      <c r="X4" s="10" t="s">
        <v>2337</v>
      </c>
      <c r="Y4" s="10" t="s">
        <v>2338</v>
      </c>
      <c r="Z4" s="10" t="s">
        <v>2339</v>
      </c>
      <c r="AA4" s="10" t="s">
        <v>2340</v>
      </c>
      <c r="AB4" s="10" t="s">
        <v>2341</v>
      </c>
      <c r="AC4" s="10" t="s">
        <v>2342</v>
      </c>
      <c r="AD4" s="10" t="s">
        <v>2343</v>
      </c>
      <c r="AE4" s="10" t="s">
        <v>2344</v>
      </c>
      <c r="AF4" s="10" t="s">
        <v>2345</v>
      </c>
      <c r="AG4" s="283" t="s">
        <v>2483</v>
      </c>
      <c r="AH4" s="283" t="s">
        <v>2491</v>
      </c>
      <c r="AI4" s="283" t="s">
        <v>2492</v>
      </c>
      <c r="AJ4" s="283" t="s">
        <v>2493</v>
      </c>
      <c r="AK4" s="283" t="s">
        <v>2494</v>
      </c>
      <c r="AL4" s="283" t="s">
        <v>2495</v>
      </c>
      <c r="AM4" s="283" t="s">
        <v>2496</v>
      </c>
      <c r="AN4" s="283" t="s">
        <v>2436</v>
      </c>
      <c r="AO4" s="283" t="s">
        <v>2437</v>
      </c>
      <c r="AR4" s="28"/>
      <c r="AU4" s="410" t="s">
        <v>2064</v>
      </c>
      <c r="AV4" s="411"/>
      <c r="AW4" s="216" t="s">
        <v>2065</v>
      </c>
      <c r="AX4" s="216" t="s">
        <v>2346</v>
      </c>
      <c r="AY4" s="410" t="s">
        <v>2067</v>
      </c>
      <c r="AZ4" s="411"/>
      <c r="BA4" s="411"/>
      <c r="BB4" s="411"/>
      <c r="BC4" s="410" t="s">
        <v>2068</v>
      </c>
      <c r="BD4" s="411"/>
      <c r="BE4" s="411"/>
      <c r="BF4" s="411"/>
      <c r="BG4" s="410" t="s">
        <v>2069</v>
      </c>
      <c r="BH4" s="411"/>
      <c r="BI4" s="411"/>
      <c r="BJ4" s="410" t="s">
        <v>2074</v>
      </c>
      <c r="BK4" s="411"/>
      <c r="BL4" s="411"/>
      <c r="BM4" s="411"/>
      <c r="BN4" s="411"/>
      <c r="BO4" s="409" t="s">
        <v>2070</v>
      </c>
      <c r="BP4" s="409"/>
      <c r="BQ4" s="409"/>
      <c r="BR4" s="409"/>
      <c r="BS4" s="409" t="s">
        <v>2071</v>
      </c>
      <c r="BT4" s="409"/>
      <c r="BU4" s="409"/>
      <c r="BV4" s="409"/>
      <c r="BW4" s="217" t="s">
        <v>2067</v>
      </c>
      <c r="BX4" s="412" t="s">
        <v>2339</v>
      </c>
      <c r="BY4" s="412"/>
      <c r="BZ4" s="412" t="s">
        <v>2072</v>
      </c>
      <c r="CA4" s="412"/>
      <c r="CB4" s="412" t="s">
        <v>2073</v>
      </c>
      <c r="CC4" s="412"/>
      <c r="CD4" s="412"/>
      <c r="CE4" s="412"/>
      <c r="CF4" s="412"/>
      <c r="CG4" s="412"/>
      <c r="CH4" s="412"/>
      <c r="CI4" s="412"/>
      <c r="CJ4" s="409" t="s">
        <v>2075</v>
      </c>
      <c r="CK4" s="409"/>
      <c r="CL4" s="409"/>
      <c r="CM4" s="409"/>
      <c r="CN4" s="409"/>
      <c r="CO4" s="409"/>
      <c r="CP4" s="409"/>
      <c r="CQ4" s="409" t="s">
        <v>2076</v>
      </c>
      <c r="CR4" s="409"/>
      <c r="CS4" s="409"/>
      <c r="CT4" s="409" t="s">
        <v>2347</v>
      </c>
      <c r="CU4" s="409"/>
      <c r="CV4" s="218" t="s">
        <v>2348</v>
      </c>
      <c r="CW4" s="416" t="s">
        <v>2349</v>
      </c>
      <c r="CX4" s="412"/>
      <c r="CY4" s="412"/>
      <c r="CZ4" s="412"/>
      <c r="DA4" s="412"/>
      <c r="DB4" s="416" t="s">
        <v>2347</v>
      </c>
      <c r="DC4" s="416"/>
      <c r="DD4" s="416"/>
      <c r="DE4" s="416"/>
      <c r="DF4" s="416" t="s">
        <v>2334</v>
      </c>
      <c r="DG4" s="412"/>
      <c r="DH4" s="416" t="s">
        <v>2350</v>
      </c>
      <c r="DI4" s="412"/>
      <c r="DJ4" s="416" t="s">
        <v>2335</v>
      </c>
      <c r="DK4" s="416"/>
      <c r="DL4" s="416"/>
      <c r="DM4" s="416"/>
      <c r="DN4" s="416"/>
      <c r="DO4" s="416" t="s">
        <v>2351</v>
      </c>
      <c r="DP4" s="416"/>
      <c r="DQ4" s="416" t="s">
        <v>2352</v>
      </c>
      <c r="DR4" s="416"/>
      <c r="DS4" s="416"/>
      <c r="DT4" s="416"/>
      <c r="DU4" s="416"/>
      <c r="DV4" s="416"/>
      <c r="DW4" s="218" t="s">
        <v>2353</v>
      </c>
      <c r="DX4" s="416" t="s">
        <v>2337</v>
      </c>
      <c r="DY4" s="416"/>
      <c r="DZ4" s="416"/>
      <c r="EA4" s="416" t="s">
        <v>2338</v>
      </c>
      <c r="EB4" s="416"/>
      <c r="EC4" s="416"/>
      <c r="ED4" s="416" t="s">
        <v>2341</v>
      </c>
      <c r="EE4" s="416"/>
      <c r="EF4" s="413" t="s">
        <v>2339</v>
      </c>
      <c r="EG4" s="414"/>
      <c r="EH4" s="415"/>
      <c r="EI4" s="416" t="s">
        <v>2337</v>
      </c>
      <c r="EJ4" s="416"/>
      <c r="EK4" s="416" t="s">
        <v>2340</v>
      </c>
      <c r="EL4" s="416"/>
      <c r="EM4" s="416"/>
      <c r="EN4" s="416"/>
      <c r="EO4" s="416"/>
      <c r="EP4" s="416"/>
      <c r="EQ4" s="219" t="s">
        <v>2354</v>
      </c>
      <c r="ER4" s="220" t="s">
        <v>2355</v>
      </c>
      <c r="ES4" s="412" t="s">
        <v>2342</v>
      </c>
      <c r="ET4" s="412"/>
      <c r="EU4" s="412"/>
      <c r="EV4" s="416" t="s">
        <v>2343</v>
      </c>
      <c r="EW4" s="416"/>
      <c r="EX4" s="217" t="s">
        <v>2344</v>
      </c>
      <c r="EY4" s="416" t="s">
        <v>2345</v>
      </c>
      <c r="EZ4" s="416"/>
      <c r="FA4" s="416"/>
      <c r="FB4" s="416"/>
      <c r="FC4" s="416"/>
      <c r="FD4" s="219" t="s">
        <v>2356</v>
      </c>
      <c r="FE4" s="416" t="s">
        <v>2065</v>
      </c>
      <c r="FF4" s="416"/>
      <c r="FG4" s="416"/>
      <c r="FH4" s="416"/>
      <c r="FI4" s="219" t="s">
        <v>2357</v>
      </c>
      <c r="FJ4" s="409" t="s">
        <v>2066</v>
      </c>
      <c r="FK4" s="409"/>
      <c r="FL4" s="409"/>
      <c r="FM4" s="409"/>
      <c r="FN4" s="409" t="s">
        <v>2474</v>
      </c>
      <c r="FO4" s="409"/>
    </row>
    <row r="5" spans="1:171" s="14" customFormat="1" ht="20.25" hidden="1" customHeight="1">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8"/>
      <c r="AH5" s="48"/>
      <c r="AI5" s="48"/>
      <c r="AJ5" s="48"/>
      <c r="AK5" s="48"/>
      <c r="AL5" s="48"/>
      <c r="AM5" s="48"/>
      <c r="AN5" s="48"/>
      <c r="AO5" s="48"/>
      <c r="AR5" s="28"/>
      <c r="AT5" s="221" t="s">
        <v>2358</v>
      </c>
      <c r="AU5" s="221">
        <f t="shared" ref="AU5:BR5" si="0">COUNT(AU6:AU17)</f>
        <v>12</v>
      </c>
      <c r="AV5" s="221">
        <f t="shared" si="0"/>
        <v>12</v>
      </c>
      <c r="AW5" s="221">
        <f t="shared" si="0"/>
        <v>0</v>
      </c>
      <c r="AX5" s="221">
        <f t="shared" si="0"/>
        <v>0</v>
      </c>
      <c r="AY5" s="221">
        <f t="shared" si="0"/>
        <v>0</v>
      </c>
      <c r="AZ5" s="221">
        <f t="shared" si="0"/>
        <v>0</v>
      </c>
      <c r="BA5" s="221">
        <f t="shared" si="0"/>
        <v>0</v>
      </c>
      <c r="BB5" s="221">
        <f t="shared" ca="1" si="0"/>
        <v>0</v>
      </c>
      <c r="BC5" s="221">
        <f t="shared" si="0"/>
        <v>0</v>
      </c>
      <c r="BD5" s="221">
        <f t="shared" si="0"/>
        <v>0</v>
      </c>
      <c r="BE5" s="221">
        <f t="shared" si="0"/>
        <v>0</v>
      </c>
      <c r="BF5" s="221">
        <f t="shared" si="0"/>
        <v>0</v>
      </c>
      <c r="BG5" s="221">
        <f t="shared" si="0"/>
        <v>0</v>
      </c>
      <c r="BH5" s="221">
        <f t="shared" si="0"/>
        <v>0</v>
      </c>
      <c r="BI5" s="221">
        <f t="shared" si="0"/>
        <v>0</v>
      </c>
      <c r="BJ5" s="221">
        <f t="shared" si="0"/>
        <v>0</v>
      </c>
      <c r="BK5" s="221">
        <f t="shared" si="0"/>
        <v>0</v>
      </c>
      <c r="BL5" s="221">
        <f t="shared" si="0"/>
        <v>0</v>
      </c>
      <c r="BM5" s="221">
        <f t="shared" si="0"/>
        <v>0</v>
      </c>
      <c r="BN5" s="221">
        <f t="shared" si="0"/>
        <v>0</v>
      </c>
      <c r="BO5" s="221">
        <f t="shared" si="0"/>
        <v>0</v>
      </c>
      <c r="BP5" s="221">
        <f t="shared" si="0"/>
        <v>0</v>
      </c>
      <c r="BQ5" s="221">
        <f t="shared" si="0"/>
        <v>0</v>
      </c>
      <c r="BR5" s="221">
        <f t="shared" si="0"/>
        <v>0</v>
      </c>
      <c r="BS5" s="221">
        <f>COUNT(BS7:BS65)</f>
        <v>0</v>
      </c>
      <c r="BT5" s="221">
        <f t="shared" ref="BT5:CU5" si="1">COUNT(BT6:BT17)</f>
        <v>0</v>
      </c>
      <c r="BU5" s="221"/>
      <c r="BV5" s="221"/>
      <c r="BW5" s="221">
        <f t="shared" si="1"/>
        <v>0</v>
      </c>
      <c r="BX5" s="221">
        <f t="shared" si="1"/>
        <v>0</v>
      </c>
      <c r="BY5" s="221">
        <f t="shared" si="1"/>
        <v>0</v>
      </c>
      <c r="BZ5" s="221">
        <f t="shared" si="1"/>
        <v>0</v>
      </c>
      <c r="CA5" s="221">
        <f t="shared" si="1"/>
        <v>0</v>
      </c>
      <c r="CB5" s="221">
        <f t="shared" si="1"/>
        <v>0</v>
      </c>
      <c r="CC5" s="221">
        <f t="shared" si="1"/>
        <v>0</v>
      </c>
      <c r="CD5" s="221">
        <f t="shared" si="1"/>
        <v>0</v>
      </c>
      <c r="CE5" s="221">
        <f t="shared" si="1"/>
        <v>0</v>
      </c>
      <c r="CF5" s="221">
        <f t="shared" si="1"/>
        <v>0</v>
      </c>
      <c r="CG5" s="221">
        <f t="shared" si="1"/>
        <v>0</v>
      </c>
      <c r="CH5" s="221">
        <f t="shared" si="1"/>
        <v>0</v>
      </c>
      <c r="CI5" s="221">
        <f t="shared" si="1"/>
        <v>0</v>
      </c>
      <c r="CJ5" s="221">
        <f t="shared" si="1"/>
        <v>0</v>
      </c>
      <c r="CK5" s="221">
        <f t="shared" si="1"/>
        <v>0</v>
      </c>
      <c r="CL5" s="221">
        <f t="shared" si="1"/>
        <v>0</v>
      </c>
      <c r="CM5" s="221">
        <f t="shared" si="1"/>
        <v>0</v>
      </c>
      <c r="CN5" s="221">
        <f t="shared" si="1"/>
        <v>0</v>
      </c>
      <c r="CO5" s="221"/>
      <c r="CP5" s="221">
        <f t="shared" si="1"/>
        <v>0</v>
      </c>
      <c r="CQ5" s="221">
        <f t="shared" si="1"/>
        <v>0</v>
      </c>
      <c r="CR5" s="221">
        <f t="shared" si="1"/>
        <v>0</v>
      </c>
      <c r="CS5" s="221">
        <f t="shared" si="1"/>
        <v>0</v>
      </c>
      <c r="CT5" s="221">
        <f t="shared" si="1"/>
        <v>0</v>
      </c>
      <c r="CU5" s="221">
        <f t="shared" si="1"/>
        <v>0</v>
      </c>
      <c r="CV5" s="221"/>
      <c r="CW5" s="221">
        <f t="shared" ref="CW5:EP5" si="2">COUNT(CW6:CW17)</f>
        <v>0</v>
      </c>
      <c r="CX5" s="221">
        <f t="shared" si="2"/>
        <v>0</v>
      </c>
      <c r="CY5" s="221">
        <f t="shared" si="2"/>
        <v>0</v>
      </c>
      <c r="CZ5" s="221">
        <f t="shared" si="2"/>
        <v>0</v>
      </c>
      <c r="DA5" s="221">
        <f t="shared" si="2"/>
        <v>0</v>
      </c>
      <c r="DB5" s="221">
        <f t="shared" si="2"/>
        <v>0</v>
      </c>
      <c r="DC5" s="221">
        <f t="shared" si="2"/>
        <v>0</v>
      </c>
      <c r="DD5" s="221">
        <f t="shared" si="2"/>
        <v>0</v>
      </c>
      <c r="DE5" s="221">
        <f t="shared" si="2"/>
        <v>0</v>
      </c>
      <c r="DF5" s="221">
        <f t="shared" si="2"/>
        <v>0</v>
      </c>
      <c r="DG5" s="221">
        <f t="shared" si="2"/>
        <v>0</v>
      </c>
      <c r="DH5" s="221">
        <f t="shared" si="2"/>
        <v>0</v>
      </c>
      <c r="DI5" s="221">
        <f t="shared" si="2"/>
        <v>0</v>
      </c>
      <c r="DJ5" s="221">
        <f t="shared" si="2"/>
        <v>0</v>
      </c>
      <c r="DK5" s="221">
        <f t="shared" si="2"/>
        <v>0</v>
      </c>
      <c r="DL5" s="221">
        <f t="shared" si="2"/>
        <v>0</v>
      </c>
      <c r="DM5" s="221">
        <f t="shared" si="2"/>
        <v>0</v>
      </c>
      <c r="DN5" s="221">
        <f t="shared" si="2"/>
        <v>0</v>
      </c>
      <c r="DO5" s="221">
        <f t="shared" si="2"/>
        <v>0</v>
      </c>
      <c r="DP5" s="221">
        <f t="shared" si="2"/>
        <v>0</v>
      </c>
      <c r="DQ5" s="221">
        <f t="shared" si="2"/>
        <v>0</v>
      </c>
      <c r="DR5" s="221">
        <f t="shared" si="2"/>
        <v>0</v>
      </c>
      <c r="DS5" s="221">
        <f t="shared" si="2"/>
        <v>0</v>
      </c>
      <c r="DT5" s="221">
        <f t="shared" si="2"/>
        <v>0</v>
      </c>
      <c r="DU5" s="221">
        <f t="shared" si="2"/>
        <v>0</v>
      </c>
      <c r="DV5" s="221">
        <f t="shared" si="2"/>
        <v>0</v>
      </c>
      <c r="DW5" s="221"/>
      <c r="DX5" s="221">
        <f t="shared" si="2"/>
        <v>0</v>
      </c>
      <c r="DY5" s="221">
        <f t="shared" si="2"/>
        <v>0</v>
      </c>
      <c r="DZ5" s="221">
        <f t="shared" si="2"/>
        <v>0</v>
      </c>
      <c r="EA5" s="221">
        <f t="shared" si="2"/>
        <v>0</v>
      </c>
      <c r="EB5" s="221">
        <f t="shared" si="2"/>
        <v>0</v>
      </c>
      <c r="EC5" s="221">
        <f t="shared" si="2"/>
        <v>0</v>
      </c>
      <c r="ED5" s="221">
        <f t="shared" si="2"/>
        <v>0</v>
      </c>
      <c r="EE5" s="221">
        <f t="shared" si="2"/>
        <v>0</v>
      </c>
      <c r="EF5" s="221">
        <f t="shared" si="2"/>
        <v>0</v>
      </c>
      <c r="EG5" s="221">
        <f t="shared" si="2"/>
        <v>0</v>
      </c>
      <c r="EH5" s="221">
        <f t="shared" si="2"/>
        <v>0</v>
      </c>
      <c r="EI5" s="221">
        <f t="shared" si="2"/>
        <v>0</v>
      </c>
      <c r="EJ5" s="221">
        <f t="shared" si="2"/>
        <v>0</v>
      </c>
      <c r="EK5" s="221">
        <f t="shared" si="2"/>
        <v>0</v>
      </c>
      <c r="EL5" s="221">
        <f t="shared" si="2"/>
        <v>0</v>
      </c>
      <c r="EM5" s="221">
        <f t="shared" si="2"/>
        <v>0</v>
      </c>
      <c r="EN5" s="221">
        <f t="shared" si="2"/>
        <v>0</v>
      </c>
      <c r="EO5" s="221">
        <f t="shared" si="2"/>
        <v>0</v>
      </c>
      <c r="EP5" s="221">
        <f t="shared" si="2"/>
        <v>0</v>
      </c>
      <c r="EQ5" s="221"/>
      <c r="ER5" s="221"/>
      <c r="ES5" s="221">
        <f t="shared" ref="ES5:FC5" ca="1" si="3">COUNT(ES6:ES17)</f>
        <v>0</v>
      </c>
      <c r="ET5" s="221">
        <f t="shared" ca="1" si="3"/>
        <v>0</v>
      </c>
      <c r="EU5" s="221">
        <f t="shared" ca="1" si="3"/>
        <v>0</v>
      </c>
      <c r="EV5" s="221">
        <f t="shared" ca="1" si="3"/>
        <v>0</v>
      </c>
      <c r="EW5" s="221">
        <f t="shared" ca="1" si="3"/>
        <v>0</v>
      </c>
      <c r="EX5" s="221">
        <f t="shared" ca="1" si="3"/>
        <v>0</v>
      </c>
      <c r="EY5" s="221">
        <f t="shared" ca="1" si="3"/>
        <v>0</v>
      </c>
      <c r="EZ5" s="221">
        <f t="shared" ca="1" si="3"/>
        <v>0</v>
      </c>
      <c r="FA5" s="221">
        <f t="shared" ca="1" si="3"/>
        <v>0</v>
      </c>
      <c r="FB5" s="221">
        <f t="shared" ca="1" si="3"/>
        <v>0</v>
      </c>
      <c r="FC5" s="221">
        <f t="shared" ca="1" si="3"/>
        <v>0</v>
      </c>
      <c r="FD5" s="221"/>
      <c r="FE5" s="221">
        <f>COUNT(FE6:FE17)</f>
        <v>0</v>
      </c>
      <c r="FF5" s="221">
        <f>COUNT(FF6:FF17)</f>
        <v>0</v>
      </c>
      <c r="FG5" s="221">
        <f>COUNT(FG6:FG17)</f>
        <v>0</v>
      </c>
      <c r="FH5" s="221">
        <f>COUNT(FH6:FH17)</f>
        <v>0</v>
      </c>
      <c r="FI5" s="221"/>
      <c r="FJ5" s="221">
        <f>COUNT(FJ6:FJ17)</f>
        <v>0</v>
      </c>
      <c r="FK5" s="221">
        <f>COUNT(FK6:FK17)</f>
        <v>0</v>
      </c>
      <c r="FL5" s="221">
        <f>COUNT(FL6:FL17)</f>
        <v>0</v>
      </c>
      <c r="FM5" s="221">
        <f>COUNT(FM6:FM17)</f>
        <v>0</v>
      </c>
      <c r="FN5" s="221">
        <f t="shared" ref="FN5:FO5" si="4">COUNT(FN6:FN17)</f>
        <v>0</v>
      </c>
      <c r="FO5" s="221">
        <f t="shared" si="4"/>
        <v>0</v>
      </c>
    </row>
    <row r="6" spans="1:171" ht="12.6" customHeight="1">
      <c r="A6" s="222">
        <v>1</v>
      </c>
      <c r="B6" s="222">
        <f>COUNTIF('中間シート (2)'!M:M,行政集計シート※記入不要です!A6)</f>
        <v>0</v>
      </c>
      <c r="C6" s="223" t="str">
        <f>IFERROR(VLOOKUP($A6,'中間シート (2)'!$M$6:$AR$17,C$1,FALSE),"")</f>
        <v/>
      </c>
      <c r="D6" s="223" t="str">
        <f>IFERROR(VLOOKUP($A6,'中間シート (2)'!$M$6:$AR$17,D$1,FALSE),"")</f>
        <v/>
      </c>
      <c r="E6" s="223" t="str">
        <f>IFERROR(VLOOKUP($A6,'中間シート (2)'!$M$6:$AR$17,E$1,FALSE),"")</f>
        <v/>
      </c>
      <c r="F6" s="223"/>
      <c r="G6" s="224" t="str">
        <f>IFERROR(VLOOKUP($A6,'中間シート (2)'!$M$6:$AR$65,G$1,FALSE),"")</f>
        <v/>
      </c>
      <c r="H6" s="224" t="str">
        <f>IFERROR(VLOOKUP($A6,'中間シート (2)'!$M$6:$AR$65,H$1,FALSE),"")</f>
        <v/>
      </c>
      <c r="I6" s="224" t="str">
        <f>IFERROR(VLOOKUP($A6,'中間シート (2)'!$M$6:$AR$65,I$1,FALSE),"")</f>
        <v/>
      </c>
      <c r="J6" s="224" t="str">
        <f>IFERROR(VLOOKUP($A6,'中間シート (2)'!$M$6:$AR$65,J$1,FALSE),"")</f>
        <v/>
      </c>
      <c r="K6" s="224" t="str">
        <f>IFERROR(VLOOKUP($A6,'中間シート (2)'!$M$6:$AR$65,K$1,FALSE),"")</f>
        <v/>
      </c>
      <c r="L6" s="224" t="str">
        <f>IFERROR(VLOOKUP($A6,'中間シート (2)'!$M$6:$AR$65,L$1,FALSE),"")</f>
        <v/>
      </c>
      <c r="M6" s="224" t="str">
        <f>IFERROR(VLOOKUP($A6,'中間シート (2)'!$M$6:$AR$65,M$1,FALSE),"")</f>
        <v/>
      </c>
      <c r="N6" s="224" t="str">
        <f>IFERROR(VLOOKUP($A6,'中間シート (2)'!$M$6:$AR$65,N$1,FALSE),"")</f>
        <v/>
      </c>
      <c r="O6" s="224" t="str">
        <f>IFERROR(VLOOKUP($A6,'中間シート (2)'!$M$6:$AR$65,O$1,FALSE),"")</f>
        <v/>
      </c>
      <c r="P6" s="224" t="str">
        <f>IFERROR(VLOOKUP($A6,'中間シート (2)'!$M$6:$AR$65,P$1,FALSE),"")</f>
        <v/>
      </c>
      <c r="Q6" s="224" t="str">
        <f>IFERROR(VLOOKUP($A6,'中間シート (2)'!$M$6:$AR$65,Q$1,FALSE),"")</f>
        <v/>
      </c>
      <c r="R6" s="224" t="str">
        <f>IFERROR(VLOOKUP($A6,'中間シート (2)'!$M$6:$AR$65,R$1,FALSE),"")</f>
        <v/>
      </c>
      <c r="S6" s="224" t="str">
        <f>IFERROR(VLOOKUP($A6,'中間シート (2)'!$M$6:$AR$65,S$1,FALSE),"")</f>
        <v/>
      </c>
      <c r="T6" s="224" t="str">
        <f>IFERROR(VLOOKUP($A6,'中間シート (2)'!$M$6:$AR$65,T$1,FALSE),"")</f>
        <v/>
      </c>
      <c r="U6" s="224" t="str">
        <f>IFERROR(VLOOKUP($A6,'中間シート (2)'!$M$6:$AR$65,U$1,FALSE),"")</f>
        <v/>
      </c>
      <c r="V6" s="224" t="str">
        <f>IFERROR(VLOOKUP($A6,'中間シート (2)'!$M$6:$AR$65,V$1,FALSE),"")</f>
        <v/>
      </c>
      <c r="W6" s="224" t="str">
        <f>IFERROR(VLOOKUP($A6,'中間シート (2)'!$M$6:$AR$65,W$1,FALSE),"")</f>
        <v/>
      </c>
      <c r="X6" s="224" t="str">
        <f>IFERROR(VLOOKUP($A6,'中間シート (2)'!$M$6:$AR$65,X$1,FALSE),"")</f>
        <v/>
      </c>
      <c r="Y6" s="224" t="str">
        <f>IFERROR(VLOOKUP($A6,'中間シート (2)'!$M$6:$AR$65,Y$1,FALSE),"")</f>
        <v/>
      </c>
      <c r="Z6" s="224" t="str">
        <f>IFERROR(VLOOKUP($A6,'中間シート (2)'!$M$6:$AR$65,Z$1,FALSE),"")</f>
        <v/>
      </c>
      <c r="AA6" s="224" t="str">
        <f>IFERROR(VLOOKUP($A6,'中間シート (2)'!$M$6:$AR$65,AA$1,FALSE),"")</f>
        <v/>
      </c>
      <c r="AB6" s="224" t="str">
        <f>IFERROR(VLOOKUP($A6,'中間シート (2)'!$M$6:$AR$65,AB$1,FALSE),"")</f>
        <v/>
      </c>
      <c r="AC6" s="224" t="str">
        <f>IFERROR(VLOOKUP($A6,'中間シート (2)'!$M$6:$AR$65,AC$1,FALSE),"")</f>
        <v/>
      </c>
      <c r="AD6" s="224" t="str">
        <f>IFERROR(VLOOKUP($A6,'中間シート (2)'!$M$6:$AR$65,AD$1,FALSE),"")</f>
        <v/>
      </c>
      <c r="AE6" s="224" t="str">
        <f>IFERROR(VLOOKUP($A6,'中間シート (2)'!$M$6:$AR$65,AE$1,FALSE),"")</f>
        <v/>
      </c>
      <c r="AF6" s="224" t="str">
        <f>IFERROR(VLOOKUP($A6,'中間シート (2)'!$M$6:$AR$65,AF$1,FALSE),"")</f>
        <v/>
      </c>
      <c r="AG6" s="224"/>
      <c r="AH6" s="236" t="str">
        <f>IFERROR(VLOOKUP($A6,'中間シート (2)'!$M$6:$BC$67,AH$1,FALSE),"")</f>
        <v/>
      </c>
      <c r="AI6" s="236" t="str">
        <f>IFERROR(VLOOKUP($A6,'中間シート (2)'!$M$6:$BC$67,AI$1,FALSE),"")</f>
        <v/>
      </c>
      <c r="AJ6" s="236" t="str">
        <f>IFERROR(VLOOKUP($A6,'中間シート (2)'!$M$6:$BC$67,AJ$1,FALSE),"")</f>
        <v/>
      </c>
      <c r="AK6" s="236" t="str">
        <f>IFERROR(VLOOKUP($A6,'中間シート (2)'!$M$6:$BC$67,AK$1,FALSE),"")</f>
        <v/>
      </c>
      <c r="AL6" s="236" t="str">
        <f>IFERROR(VLOOKUP($A6,'中間シート (2)'!$M$6:$BC$67,AL$1,FALSE),"")</f>
        <v/>
      </c>
      <c r="AM6" s="236" t="str">
        <f>IFERROR(VLOOKUP($A6,'中間シート (2)'!$M$6:$BC$67,AM$1,FALSE),"")</f>
        <v/>
      </c>
      <c r="AN6" s="236" t="str">
        <f>IFERROR(VLOOKUP($A6,'中間シート (2)'!$M$6:$BC$67,AN$1,FALSE),"")</f>
        <v/>
      </c>
      <c r="AO6" s="236" t="str">
        <f>IFERROR(VLOOKUP($A6,'中間シート (2)'!$M$6:$BC$67,AO$1,FALSE),"")</f>
        <v/>
      </c>
      <c r="AR6" s="225"/>
      <c r="AS6" s="225"/>
      <c r="AT6" s="225"/>
      <c r="AU6" s="54">
        <f t="shared" ref="AU6:AU37" si="5">IF(ISNUMBER(E6),"",41)</f>
        <v>41</v>
      </c>
      <c r="AV6" s="54">
        <f t="shared" ref="AV6:AV37" si="6">IF(AND(ISNUMBER(E6),E6&gt;=100,E6&lt;=799),"",41)</f>
        <v>41</v>
      </c>
      <c r="AW6" s="54" t="str">
        <f t="shared" ref="AW6" si="7">IF(OR(G6="",AND(G6&gt;=1,G6&lt;=9)),"",43)</f>
        <v/>
      </c>
      <c r="AX6" s="54" t="str">
        <f t="shared" ref="AX6" si="8">IF(OR(H6="",AND(H6&gt;=1,H6&lt;=4)),"",44)</f>
        <v/>
      </c>
      <c r="AY6" s="54" t="str">
        <f>IF(OR($B6=0,AND(H6&gt;=2, H6&lt;=4, I6="")), "",
   IF(OR(I6&lt;1,I6&gt;6,NOT(ISNUMBER(I6))),4,""))</f>
        <v/>
      </c>
      <c r="AZ6" s="54" t="str">
        <f>IF(OR(B6=0,AND(H6&gt;=2, H6&lt;=4, I6="")), "",
   IF(AND(H6&gt;=2,H6&lt;=4,I6&lt;&gt;""),4,""))</f>
        <v/>
      </c>
      <c r="BA6" s="54" t="str">
        <f>IF(OR(B6=0,AND(H6&gt;=2, H6&lt;=4, I6="")), "",
   IF(AND(AB6=1, I6&lt;&gt;6), 22, ""))</f>
        <v/>
      </c>
      <c r="BB6" s="54" t="str">
        <f ca="1">IF(AB6="","",IF(COUNTIF(エラー23シート!$G$5:$G$79, OFFSET(I6,IF(H6="",0,-H6+1),0)*100+OFFSET(X6,IF(H6="",0,-H6+1),0)*10+AB6)&gt;0,23,""))</f>
        <v/>
      </c>
      <c r="BC6" s="54" t="str">
        <f>IF(OR(B6=0,AND(H6&gt;=2, H6&lt;=4, J6="")), "",
   IF(OR(J6="",AND(J6&gt;=1,J6&lt;=5)),"",47))</f>
        <v/>
      </c>
      <c r="BD6" s="54" t="str">
        <f t="shared" ref="BD6" si="9">IF(OR(B6=0,AND(H6&gt;=2, H6&lt;=4, J6="")), "",
  IF(AND(H6&gt;=2, H6&lt;=4, J6&lt;&gt;""),47,""))</f>
        <v/>
      </c>
      <c r="BE6" s="54" t="str">
        <f t="shared" ref="BE6" si="10">IF(OR(B6=0,AND(H6&gt;=2, H6&lt;=4, J6="")), "",
   IF(AND(J6&gt;=1, J6&lt;=5, I6&lt;&gt;4), 47, ""))</f>
        <v/>
      </c>
      <c r="BF6" s="54" t="str">
        <f t="shared" ref="BF6" si="11">IF(OR(B6=0,AND(H6&gt;=2, H6&lt;=4, J6="")), "",
   IF(AND(J6="", I6=4), 47, ""))</f>
        <v/>
      </c>
      <c r="BG6" s="54" t="str">
        <f t="shared" ref="BG6" si="12">IF(OR(B6=0,AND(H6&gt;=2, H6&lt;=4, K6="")), "",
  IF(AND(H6&gt;=2,H6&lt;=4,K6&lt;&gt;""),48,""))</f>
        <v/>
      </c>
      <c r="BH6" s="54" t="str">
        <f t="shared" ref="BH6" si="13">IF(OR(B6=0,AND(H6&gt;=2, H6&lt;=4, K6="")), "",
   IF(K6="", 48, ""))</f>
        <v/>
      </c>
      <c r="BI6" s="54" t="str">
        <f t="shared" ref="BI6" si="14">IF(OR(B6=0,AND(H6&gt;=2, H6&lt;=4, K6="")), "",
   IF(OR(AND(K6&gt;=1, K6&lt;=5), K6=""), "", 48))</f>
        <v/>
      </c>
      <c r="BJ6" s="54" t="str">
        <f t="shared" ref="BJ6" si="15">IF(OR(B6=0,AND(H6&gt;=2, H6&lt;=4, Q6="")), "",
  IF(AND(H6&gt;=2,H6&lt;=4,Q6&lt;&gt;""),3,""))</f>
        <v/>
      </c>
      <c r="BK6" s="54" t="str">
        <f t="shared" ref="BK6" si="16">IF(OR(B6=0,AND(H6&gt;=2, H6&lt;=4, Q6="")), "",
   IF(OR(Q6=0, Q6=""), 3, ""))</f>
        <v/>
      </c>
      <c r="BL6" s="54" t="str">
        <f t="shared" ref="BL6" si="17">IF(OR(B6=0,AND(H6&gt;=2, H6&lt;=4, Q6="")), "",
   IF(OR(Q6&lt;1, Q6&gt;25 ), 3, ""))</f>
        <v/>
      </c>
      <c r="BM6" s="54" t="str">
        <f>IF(OR(B6=0,AND(H6&gt;=2, H6&lt;=4, Q6="")), "",
  IF(AND(Q6&gt;=13, R6&lt;=29), 33, ""))</f>
        <v/>
      </c>
      <c r="BN6" s="54" t="str">
        <f t="shared" ref="BN6" si="18">IF(OR(B6=0,AND(H6&gt;=2, H6&lt;=4, Q6="")), "",
   IF(AND(Q6&lt;=2, R6&gt;=3000), 33, ""))</f>
        <v/>
      </c>
      <c r="BO6" s="54" t="str">
        <f t="shared" ref="BO6" si="19">IF(OR(B6=0,AND(H6&gt;=2, H6&lt;=4, L6="")), "",
  IF(AND(H6&gt;=2,H6&lt;=4,L6&lt;&gt;0),6,""))</f>
        <v/>
      </c>
      <c r="BP6" s="54" t="str">
        <f t="shared" ref="BP6" si="20">IF(OR(B6=0,AND(H6&gt;=2, H6&lt;=4, L6="")), "",
   IF(L6="", 6, ""))</f>
        <v/>
      </c>
      <c r="BQ6" s="54" t="str">
        <f t="shared" ref="BQ6" si="21">IF(OR(B6=0,AND(H6&gt;=2, H6&lt;=4, L6="")), "",
  IF(AND(L6&gt;=1,L6&lt;=3),"",6))</f>
        <v/>
      </c>
      <c r="BR6" s="54" t="str">
        <f t="shared" ref="BR6" si="22">IF(OR(B6=0,AND(H6&gt;=2, H6&lt;=4, L6="")), "",
   IF(AND(L6=3,W6&lt;&gt;"",AE6=""),31,""))</f>
        <v/>
      </c>
      <c r="BS6" s="226" t="str">
        <f>IF(OR(B6=0,AND(H6&gt;=2, H6&lt;=4, M6="")), "",
   IF(AND(H6&gt;=2,H6&lt;=4,AND(M6&lt;&gt;"")),105,""))</f>
        <v/>
      </c>
      <c r="BT6" s="54" t="str">
        <f>IF(OR(B6=0,AND(H6&gt;=2, H6&lt;=4, M6="")), "",
 IF(M6="",105,""))</f>
        <v/>
      </c>
      <c r="BU6" s="54" t="str">
        <f>IF(OR(B6=0,AND(H6&gt;=2, H6&lt;=4, M6="")), "",
 IF(OR(M6="01",M6="02"),IF(N6="","",IF(AND(VALUE(N6)&gt;=8010,VALUE(N6)&lt;=8050),"",104)),""))</f>
        <v/>
      </c>
      <c r="BV6" s="54" t="str">
        <f>IF(OR(B6=0,AND(H6&gt;=2,H6&lt;=4,M6="")),"",
IF(OR(M6="",N6=""),"",IF(AND(VALUE(M6)&gt;=10,VALUE(M6)&lt;=44),IF(AND(VALUE(N6)&gt;=8070,VALUE(N6)&lt;=8990),"",104),"")))</f>
        <v/>
      </c>
      <c r="BW6" s="54" t="str">
        <f>IF(AND(I6=1, M6=13), 9, "")</f>
        <v/>
      </c>
      <c r="BX6" s="54" t="str">
        <f>IF(M6="","",IF(AND(Z6=2, VALUE(M6)&gt;=30,VALUE(M6)&lt;=44),24, ""))</f>
        <v/>
      </c>
      <c r="BY6" s="54" t="str">
        <f>IF(M6="","",IF(AND(Z6=3, OR(M6="01",M6="02",AND(VALUE(M6)&gt;=10,VALUE(M6)&lt;=24))),24, ""))</f>
        <v/>
      </c>
      <c r="BZ6" s="54" t="str">
        <f t="shared" ref="BZ6" si="23">IF(OR(B6=0,AND(H6&gt;=2, H6&lt;=4, O6="")), "",
   IF(AND(H6&gt;=2,H6&lt;=4,O6&lt;&gt;""),49,""))</f>
        <v/>
      </c>
      <c r="CA6" s="54" t="str">
        <f>IF(OR(B6=0,AND(H6&gt;=2, H6&lt;=4, O6="")), "",
  IF(AND(O6=1,OR(M6="01",M6="02")),45, ""))</f>
        <v/>
      </c>
      <c r="CB6" s="54" t="str">
        <f>IF(OR(B6=0,AND(H6&gt;=2, H6&lt;=4, P6="")), "",
IF(AND(H6&gt;=2, H6&lt;=4, P6&lt;&gt;""), 5, ""))</f>
        <v/>
      </c>
      <c r="CC6" s="54" t="str">
        <f>IF(OR(B6=0,AND(H6&gt;=2, H6&lt;=4, P6="")), "",
IF(P6="",5,""))</f>
        <v/>
      </c>
      <c r="CD6" s="54" t="str">
        <f>IF(OR(B6=0,AND(H6&gt;=2, H6&lt;=4, P6="")), "",
IF(AND(P6&lt;&gt;"", NOT(OR(P6="01", P6="02", P6="03", P6="04", P6="05", P6="06"))),5, ""))</f>
        <v/>
      </c>
      <c r="CE6" s="54" t="str">
        <f>IF(OR(B6=0,AND(H6&gt;=2, H6&lt;=4, P6="")), "",
IF(AND(P6="02", Y6=2), 16, ""))</f>
        <v/>
      </c>
      <c r="CF6" s="54" t="str">
        <f>IF(OR(B6=0,AND(H6&gt;=2, H6&lt;=4, P6="")), "",
IF(AND(P6="05", Y6=2), 16, ""))</f>
        <v/>
      </c>
      <c r="CG6" s="54" t="str">
        <f>IF(OR(B6=0,AND(H6&gt;=2, H6&lt;=4, P6="")), "",
IF(AND(P6="06", Y6=2), 16, ""))</f>
        <v/>
      </c>
      <c r="CH6" s="54" t="str">
        <f t="shared" ref="CH6" si="24">IF(OR(B6=0,AND(H6&gt;=2, H6&lt;=4, P6="")), "",
IF(AND(P6&lt;&gt;1, Y6=3), 16, ""))</f>
        <v/>
      </c>
      <c r="CI6" s="54" t="str">
        <f>IF(OR(B6=0,AND(H6&gt;=2, H6&lt;=4, P6="")), "",
IF(AND(P6="01", R6&gt;3000), 21, ""))</f>
        <v/>
      </c>
      <c r="CJ6" s="54" t="str">
        <f t="shared" ref="CJ6" si="25">IF(OR(B6=0,    AND(H6&gt;=2, H6&lt;=4, R6="")), "",
IF(AND(H6&gt;=2, H6&lt;=4, R6&lt;&gt;""), 51, ""))</f>
        <v/>
      </c>
      <c r="CK6" s="54" t="str">
        <f t="shared" ref="CK6" si="26">IF(OR(B6=0,    AND(H6&gt;=2, H6&lt;=4, R6="") ), "",
IF(R6="", 51, ""))</f>
        <v/>
      </c>
      <c r="CL6" s="227" t="str">
        <f t="shared" ref="CL6" si="27">IF(OR(B6=0,    AND(H6&gt;=2, H6&lt;=4, R6="")), "",
IF(AND(OR(H6="", H6=1), NOT(ISNUMBER(R6))), 51, ""))</f>
        <v/>
      </c>
      <c r="CM6" s="54" t="str">
        <f t="shared" ref="CM6" si="28">IF(OR(B6=0,    AND(H6&gt;=2, H6&lt;=4, R6="")), "",
 IF(R6&lt;=10, 51, ""))</f>
        <v/>
      </c>
      <c r="CN6" s="54" t="str">
        <f t="shared" ref="CN6" si="29">IF(OR(B6=0,    AND(H6&gt;=2, H6&lt;=4, R6="")), "",
 IF(R6&lt;IF(AD6="",0,AD6), 29, ""))</f>
        <v/>
      </c>
      <c r="CO6" s="54" t="str">
        <f t="shared" ref="CO6" si="30">IF(OR(B6=0,AND(H6&gt;=2, H6&lt;=4, R6="")), "",
IF(R6&lt;(IF(AI6="",0,AI6)+IF(AK6="",0,AK6)+IF(AM6="",0,AM6)),100,""))</f>
        <v/>
      </c>
      <c r="CP6" s="54" t="str">
        <f>IF(OR(B6=0,    AND(H6&gt;=2, H6&lt;=4, R6="")), "",
IF(AND(H6="", VALUE(IF(M6="",0,M6))&gt;=30,VALUE(IF(M6="",0,M6))&lt;=44, IF(R6="",0,R6)/5&lt;IF(AD6="",0,AD6)), 37, ""))</f>
        <v/>
      </c>
      <c r="CQ6" s="54" t="str">
        <f t="shared" ref="CQ6" si="31">IF(OR(B6=0,AND(H6&gt;=2, H6&lt;=4, S6="")), "",
IF(OR(S6=0,S6=""),52, ""))</f>
        <v/>
      </c>
      <c r="CR6" s="54" t="str">
        <f t="shared" ref="CR6" si="32">IF(OR(B6=0,AND(H6&gt;=2, H6&lt;=4, S6="")), "",
IF(AND(OR(H6=0, H6=1,H6=""), AND(S6&lt;&gt;"",NOT(ISNUMBER(S6)))), 52, ""))</f>
        <v/>
      </c>
      <c r="CS6" s="54" t="str">
        <f t="shared" ref="CS6" si="33">IF(OR(B6=0,AND(H6&gt;=2, H6&lt;=4, S6="")), "",
IF(AND(H6&gt;=2, H6&lt;=4, S6&lt;&gt;""), 52, ""))</f>
        <v/>
      </c>
      <c r="CT6" s="54" t="str">
        <f>IF(OR(B6=0,AND(H6&gt;=2, H6&lt;=4, OR(P6="",R6=""))), "",
   IF(AND(OR(P6="02", P6="03", P6="04"), OR(CV6&lt;10, CV6&gt;700)), 11, ""))</f>
        <v/>
      </c>
      <c r="CU6" s="54" t="str">
        <f>IF(OR(B6=0,AND(H6&gt;=2, H6&lt;=4, OR(P6="",R6=""))), "",
  IF(AND(OR(P6="01", P6="05", P6="06"), OR(CV6&lt;10, CV6&gt;300)), 11, ""))</f>
        <v/>
      </c>
      <c r="CV6" s="228">
        <f>IF(OR(S6="",R6=""),0,S6/R6*10)</f>
        <v>0</v>
      </c>
      <c r="CW6" s="54" t="str">
        <f t="shared" ref="CW6" si="34">IF(OR(AND(H6&gt;=2, H6&lt;=4, T6=""),L6&lt;&gt;1), "",
IF(ISNUMBER(T6),"",7))</f>
        <v/>
      </c>
      <c r="CX6" s="54" t="str">
        <f t="shared" ref="CX6" si="35">IF(OR(B6=0,AND(H6&gt;=2, H6&lt;=4, T6="")), "",
IF(AND(H6&gt;=2,H6&lt;=4,T6&lt;&gt;""), 7, ""))</f>
        <v/>
      </c>
      <c r="CY6" s="54" t="str">
        <f t="shared" ref="CY6" si="36">IF(OR(B6=0,AND(H6&gt;=2, H6&lt;=4, T6="")), "",
IF(AND(L6=1,T6=""),7,""))</f>
        <v/>
      </c>
      <c r="CZ6" s="54" t="str">
        <f t="shared" ref="CZ6" si="37">IF(OR(B6=0,AND(H6&gt;=2, H6&lt;=4, T6="")), "",
IF(AND(L6&lt;&gt;1,T6&lt;&gt;""),7,""))</f>
        <v/>
      </c>
      <c r="DA6" s="54" t="str">
        <f t="shared" ref="DA6" si="38">IF(OR(B6=0,AND(H6&gt;=2, H6&lt;=4, T6="")), "",
IF(AND(IF(T6="",0,T6)&gt;=6,R6&lt;401),36,""))</f>
        <v/>
      </c>
      <c r="DB6" s="54" t="str">
        <f>IF(AND(P6="01",IF(T6="",0,T6)&gt;=4),10,"")</f>
        <v/>
      </c>
      <c r="DC6" s="54" t="str">
        <f>IF(AND(OR(P6="02",P6="03",P6="04"),IF(T6="",0,T6)&gt;=50),10,"")</f>
        <v/>
      </c>
      <c r="DD6" s="54" t="str">
        <f>IF(AND(P6="05",IF(T6="",0,T6)&gt;=4),10,"")</f>
        <v/>
      </c>
      <c r="DE6" s="54" t="str">
        <f>IF(AND(P6="06",IF(T6="",0,T6)&gt;=4),10,"")</f>
        <v/>
      </c>
      <c r="DF6" s="54" t="str">
        <f t="shared" ref="DF6" si="39">IF(OR(B6=0,AND(H6&gt;=2, H6&lt;=4, U6="")), "",
 IF(OR(U6=0,U6="",ISNUMBER(U6)),"",77))</f>
        <v/>
      </c>
      <c r="DG6" s="54" t="str">
        <f t="shared" ref="DG6" si="40">IF(OR(B6=0,AND(H6&gt;=2, H6&lt;=4, U6="")), "",
IF(AND(L6&lt;&gt;1, U6&lt;&gt;""), 77, ""))</f>
        <v/>
      </c>
      <c r="DH6" s="54" t="str">
        <f t="shared" ref="DH6" si="41">IF(AND(L6=1, OR(T6="", T6=0), U6&gt;=1), 78, "")</f>
        <v/>
      </c>
      <c r="DI6" s="54" t="str">
        <f t="shared" ref="DI6" si="42">IF(AND(L6=1, AND(OR(T6="",T6=0),OR(U6="", U6=0))), 78, "")</f>
        <v/>
      </c>
      <c r="DJ6" s="54" t="str">
        <f t="shared" ref="DJ6" si="43">IF(OR(V6="",ISNUMBER(V6)),"",8)</f>
        <v/>
      </c>
      <c r="DK6" s="54" t="str">
        <f t="shared" ref="DK6" si="44">IF(OR(B6=0,AND(H6&gt;=2, H6&lt;=4, V6="")), "",
 IF(OR(G6="",G6= 1), IF(AND(L6=1, V6=""), 8, ""), ""))</f>
        <v/>
      </c>
      <c r="DL6" s="54" t="str">
        <f t="shared" ref="DL6" si="45">IF(OR(B6=0,AND(H6&gt;=2, H6&lt;=4, V6=""),G6=""), "",
 IF(AND(G6&gt;=2,V6&lt;&gt;""), 8, ""))</f>
        <v/>
      </c>
      <c r="DM6" s="54" t="str">
        <f t="shared" ref="DM6" si="46">IF(OR(B6=0,AND(H6&gt;=2, H6&lt;=4, V6="")), "",
 IF(AND(L6&gt;=2, L6&lt;=3, V6&lt;&gt;""), 8, ""))</f>
        <v/>
      </c>
      <c r="DN6" s="54" t="str">
        <f t="shared" ref="DN6" si="47">IF(OR(B6=0,AND(H6&gt;=2, H6&lt;=4, V6="")), "",
 IF(AND(G6="",IF(V6="",0,V6)&gt;=10000,R6&lt;=499),89,""))</f>
        <v/>
      </c>
      <c r="DO6" s="54" t="str">
        <f>IF(AND(OR(M6="01",M6="02"),W6="",X6="",Y6="",Z6="",AA6="",AB6="",AC6="",AD6="",AE6="",AF6=""), 50, "")</f>
        <v/>
      </c>
      <c r="DP6" s="54" t="str">
        <f>IF(M6="","",IF(AND(VALUE(M6)&gt;=10, VALUE(M6)&lt;=24),IF(AND(W6="", X6="",Y6="", Z6="", AA6="",AB6="", AC6="", AD6="", AE6="", AF6=""), 50, ""),""))</f>
        <v/>
      </c>
      <c r="DQ6" s="54" t="str">
        <f>IF(OR(B6=0,
              AND(H6&gt;=2, H6&lt;=4, W6=""),
              AND(W6="",AND(VALUE(IF(M6="",0,M6))&gt;=30,VALUE(IF(M6="",0,M6))&lt;=44)),
              M6="02"),"",
IF(AND(W6&lt;&gt;1,W6&lt;&gt;2),55,""))</f>
        <v/>
      </c>
      <c r="DR6" s="54" t="str">
        <f>IF(OR(B6=0,
              AND(H6&gt;=2, H6&lt;=4, W6=""),
              AND(W6="",AND(VALUE(IF(M6="",0,M6))&gt;=30,VALUE(IF(M6="",0,M6))&lt;=44)),
              M6="02"),"",
 IF(AND(L6=1,W6&lt;&gt;1),55,""))</f>
        <v/>
      </c>
      <c r="DS6" s="54" t="str">
        <f>IF(OR(B6=0,
              AND(H6&gt;=2, H6&lt;=4, W6=""),
              AND(W6="",AND(VALUE(IF(M6="",0,M6))&gt;=30,VALUE(IF(M6="",0,M6))&lt;=44)),
              M6="02"),"",
 IF(AND(H6&gt;=2,H6&lt;=4,W6&lt;&gt;""),55,""))</f>
        <v/>
      </c>
      <c r="DT6" s="54" t="str">
        <f>IF(OR(B6=0,
              AND(H6&gt;=2, H6&lt;=4, W6=""),
              AND(W6="",AND(VALUE(IF(M6="",0,M6))&gt;=30,VALUE(IF(M6="",0,M6))&lt;=44)),
              M6="02"),"",
 IF(AND(W6="", OR(M6="01",AND(VALUE(IF(M6="",0,M6))&gt;=10,VALUE(IF(M6="",0,M6))&lt;=24))), 55, ""))</f>
        <v/>
      </c>
      <c r="DU6" s="54" t="str">
        <f>IF(OR(B6=0,
              AND(H6&gt;=2, H6&lt;=4, W6=""),
              AND(W6="",AND(VALUE(IF(M6="",0,M6))&gt;=30,VALUE(IF(M6="",0,M6))&lt;=44)),
              M6="02"),"",
 IF(AND(W6=1,OR(Z6=1,Z6=3),OR(DW6&lt;11,DW6&gt;1000)), 34, ""))</f>
        <v/>
      </c>
      <c r="DV6" s="54" t="str">
        <f>IF(OR(B6=0,
              AND(H6&gt;=2, H6&lt;=4, W6=""),
              AND(W6="",AND(VALUE(IF(M6="",0,M6))&gt;=30,VALUE(IF(M6="",0,M6))&lt;=44)),
              M6="02"),"",
 IF(AND(W6=1, Z6=2, OR(DW6&lt;11,DW6&gt; 1500)), 34, ""))</f>
        <v/>
      </c>
      <c r="DW6" s="54" t="str">
        <f t="shared" ref="DW6" si="48">IF(AND(AD6&lt;&gt;"", AC6&lt;&gt;""), IF(ISNUMBER(AD6/AC6), AD6/AC6, "K"), "")</f>
        <v/>
      </c>
      <c r="DX6" s="54" t="str">
        <f>IF(OR(B6=0,
              AND(H6&gt;=2, H6&lt;=4, X6=""),
              AND(X6="", AND(VALUE(IF(M6="",0,M6))&gt;=30,VALUE(IF(M6="",0,M6))&lt;=44)),
             M6="02"),"",
 IF(AND(H6&gt;=2,H6&lt;=4,X6&lt;&gt;""), 14, ""))</f>
        <v/>
      </c>
      <c r="DY6" s="54" t="str">
        <f>IF(OR(B6=0,
              AND(H6&gt;=2, H6&lt;=4, X6=""),
              AND(X6="", AND(VALUE(IF(M6="",0,M6))&gt;=30,VALUE(IF(M6="",0,M6))&lt;=44)),
              M6="02"),"",
 IF(AND(W6=1, OR(X6="", NOT(X6&gt;=1), NOT(X6&lt;=5))), 14, ""))</f>
        <v/>
      </c>
      <c r="DZ6" s="54" t="str">
        <f>IF(OR(B6=0,
              AND(H6&gt;=2, H6&lt;=4, X6=""),
              AND(X6="", AND(VALUE(IF(M6="",0,M6))&gt;=30,VALUE(IF(M6="",0,M6))&lt;=44)),
              M6="02"),"",
 IF(AND(W6=2,X6&lt;&gt;""), 14, ""))</f>
        <v/>
      </c>
      <c r="EA6" s="54" t="str">
        <f>IF(OR(B6=0,
               AND(H6&gt;=2, H6&lt;=4, Y6=""),
               AND(Y6="", AND(VALUE(IF(M6="",0,M6))&gt;=30,VALUE(IF(M6="",0,M6))&lt;=44)),
               M6="02"),"",
IF(AND(H6&gt;=2,H6&lt;=4,Y6&lt;&gt;""), 15, ""))</f>
        <v/>
      </c>
      <c r="EB6" s="54" t="str">
        <f>IF(OR(B6=0,
               AND(H6&gt;=2, H6&lt;=4, Y6=""),
               AND(Y6="",AND(VALUE(IF(M6="",0,M6))&gt;=30,VALUE(IF(M6="",0,M6))&lt;=44)),
               M6="02"),"",
 IF(AND(Y6="",OR(M6="01",AND(VALUE(IF(M6="",0,M6))&gt;=10,VALUE(IF(M6="",0,M6))&lt;=24))), 15, ""))</f>
        <v/>
      </c>
      <c r="EC6" s="54" t="str">
        <f>IF(OR(B6=0,
               AND(H6&gt;=2, H6&lt;=4, Y6=""),
               AND(Y6="", AND(VALUE(IF(M6="",0,M6))&gt;=30,VALUE(IF(M6="",0,M6))&lt;=44)),
               M6="02"),"",
IF(AND(Y6&lt;&gt;"", Y6&lt;&gt;1, Y6&lt;&gt;2, Y6&lt;&gt;3), 15, ""))</f>
        <v/>
      </c>
      <c r="ED6" s="54" t="str">
        <f>IF(OR(AND(AB6="", AND(VALUE(IF(M6="",0,M6))&gt;=30,VALUE(IF(M6="",0,M6))&lt;=44)),
               M6="02"),"",
IF(AND(OR(M6="01",AND(VALUE(IF(M6="",0,M6))&gt;=10,VALUE(IF(M6="",0,M6))&lt;=24)), AB6=""), 18, ""))</f>
        <v/>
      </c>
      <c r="EE6" s="54" t="str">
        <f>IF(OR(AND(AB6="",AND(VALUE(IF(M6="",0,M6))&gt;=30,VALUE(IF(M6="",0,M6))&lt;=44)),
               M6="02"),"",
IF(AND(AB6&lt;&gt;"", AB6&lt;&gt;1, AB6&lt;&gt;2, AB6&lt;&gt;3, AB6&lt;&gt;4), 18, ""))</f>
        <v/>
      </c>
      <c r="EF6" s="54" t="str">
        <f>IF(OR(B6=0,
              AND(H6&gt;=2, H6&lt;=4, Z6=""),
              AND(Z6="",AND(VALUE(IF(M6="",0,M6))&gt;=30,VALUE(IF(M6="",0,M6))&lt;=44)),
               M6="02"),"",
IF(AND(H6&gt;=2,H6&lt;=4,Z6&lt;&gt;""),19,""))</f>
        <v/>
      </c>
      <c r="EG6" s="54" t="str">
        <f>IF(OR(B6=0,
              AND(H6&gt;=2, H6&lt;=4, Z6=""),
              AND(Z6="",AND(VALUE(IF(M6="",0,M6))&gt;=30,VALUE(IF(M6="",0,M6))&lt;=44)),
               M6="02"),"",
IF(AND(OR(M6="01",AND(VALUE(IF(M6="",0,M6))&gt;=10,VALUE(IF(M6="",0,M6))&lt;=24)), Z6=""), 19, ""))</f>
        <v/>
      </c>
      <c r="EH6" s="54" t="str">
        <f>IF(OR(B6=0,
              AND(H6&gt;=2, H6&lt;=4, Z6=""),
              AND(Z6="",AND(VALUE(IF(M6="",0,M6))&gt;=30,VALUE(IF(M6="",0,M6))&lt;=44)),
               M6="02"),"",
IF(AND(Z6&lt;&gt;1, Z6&lt;&gt;2, Z6&lt;&gt;3), 19, ""))</f>
        <v/>
      </c>
      <c r="EI6" s="54" t="str">
        <f>IF(AND(Z6=2,X6=2),28,"")</f>
        <v/>
      </c>
      <c r="EJ6" s="54" t="str">
        <f t="shared" ref="EJ6" si="49">IF(AND(Z6=3, OR(X6=2, X6=4)), 28, "")</f>
        <v/>
      </c>
      <c r="EK6" s="54" t="str">
        <f>IF(OR(B6=0,
              AND(H6&gt;=2, H6&lt;=4, AA6=""),
              AND(AA6="",AND(VALUE(IF(M6="",0,M6))&gt;=30,VALUE(IF(M6="",0,M6))&lt;=44)),
               M6="02"),"",
 IF(AND(H6="",L6=1,W6=1,AA6=3,AC6=1),38,""))</f>
        <v/>
      </c>
      <c r="EL6" s="54" t="str">
        <f>IF(OR(B6=0,
              AND(H6&gt;=2, H6&lt;=4, AA6=""),
              AND(AA6="",AND(VALUE(IF(M6="",0,M6))&gt;=30,VALUE(IF(M6="",0,M6))&lt;=44)),
               M6="02"),"",
 IF(AND(W6=1,AA6=1,AC6&lt;&gt;1), 39, ""))</f>
        <v/>
      </c>
      <c r="EM6" s="54" t="str">
        <f>IF(OR(B6=0,
              AND(H6&gt;=2, H6&lt;=4, AA6=""),
              AND(AA6="",AND(VALUE(IF(M6="",0,M6))&gt;=30,VALUE(IF(M6="",0,M6))&lt;=44)),
               M6="02"),"",
IF(AND(H6&gt;=2, H6&lt;=4, AA6&lt;&gt;" "), 20, ""))</f>
        <v/>
      </c>
      <c r="EN6" s="54" t="str">
        <f>IF(OR(B6=0,
              AND(H6&gt;=2, H6&lt;=4, AA6=""),
              AND(AA6="",AND(VALUE(IF(M6="",0,M6))&gt;=30,VALUE(IF(M6="",0,M6))&lt;=44)),
               M6="02"),"",
IF(AND(OR(M6="01",AND(VALUE(IF(M6="",0,M6))&gt;=10,VALUE(IF(M6="",0,M6))&lt;=24)), AA6=""), 20, ""))</f>
        <v/>
      </c>
      <c r="EO6" s="54" t="str">
        <f>IF(OR(B6=0,
              AND(H6&gt;=2, H6&lt;=4, AA6=""),
              AND(AA6="",AND(VALUE(IF(M6="",0,M6))&gt;=30,VALUE(IF(M6="",0,M6))&lt;=44)),
               M6="02"),"",
IF(AND(AA6&lt;&gt;1, AA6&lt;&gt;2, AA6&lt;&gt;3), 20, ""))</f>
        <v/>
      </c>
      <c r="EP6" s="54" t="str">
        <f>IF(OR(B6=0,
              AND(H6&gt;=2, H6&lt;=4, AA6=""),
              AND(AA6="",AND(VALUE(IF(M6="",0,M6))&gt;=30,VALUE(IF(M6="",0,M6))&lt;=44)),
               M6="02"),"",
 IF(AND(AA6=2, AC6&gt;=20), 90, ""))</f>
        <v/>
      </c>
      <c r="EQ6" s="228" t="str">
        <f ca="1">IF(H6="",M6,OFFSET(M6,-H6+1,0))</f>
        <v/>
      </c>
      <c r="ER6" s="228" t="str">
        <f t="shared" ref="ER6" ca="1" si="50">IF(B6=0,"",OFFSET(I6,-FI6+1,0)&amp;OFFSET(X6,-FI6+1,0)&amp;AB6)</f>
        <v/>
      </c>
      <c r="ES6" s="54" t="str">
        <f ca="1">IF(OR(AND(W6=2, AC6=""),
              AND(AC6="", AND(VALUE(IF(EQ6="",0,EQ6))&gt;=30,VALUE(IF(EQ6="",0,EQ6))&lt;=44)),
               EQ6="02"),"",
 IF(AND(W6=1, AC6=""), 57, ""))</f>
        <v/>
      </c>
      <c r="ET6" s="54" t="str">
        <f ca="1">IF(OR(B6=0,
              AND(W6=2, AC6=""),
              AND(AC6="", AND(VALUE(IF(EQ6="",0,EQ6))&gt;=30,VALUE(IF(EQ6="",0,EQ6))&lt;=44)),
               EQ6="02"),"",
IF(OR(ISNUMBER(AC6),AC6= ""), "", 57))</f>
        <v/>
      </c>
      <c r="EU6" s="54" t="str">
        <f ca="1">IF(OR(AND(W6=2, AC6=""),
              AND(AC6="", AND(VALUE(IF(EQ6="",0,EQ6))&gt;=30,VALUE(IF(EQ6="",0,EQ6))&lt;=44)),
               EQ6="02"),"",
IF(AND(AC6&gt;=4, AB6=1), 25, ""))</f>
        <v/>
      </c>
      <c r="EV6" s="54" t="str">
        <f ca="1">IF(OR(B6=0,
              AND(AD6="",AND(VALUE(IF(EQ6="",0,EQ6))&gt;=30,VALUE(IF(EQ6="",0,EQ6))&lt;=44)),
               EQ6="02"),"",
IF(AND(OR(EQ6="01",AND(VALUE(IF(EQ6="",0,EQ6))&gt;=10,VALUE(IF(EQ6="",0,EQ6))&lt;=24)), AD6=""), 58, ""))</f>
        <v/>
      </c>
      <c r="EW6" s="54" t="str">
        <f ca="1">IF(OR(B6=0,
              AND(AD6="",AND(VALUE(IF(EQ6="",0,EQ6))&gt;=30,VALUE(IF(EQ6="",0,EQ6))&lt;=44)),
               EQ6="02"),"",
IF(OR(ISNUMBER(AD6),AD6=""), "", 58))</f>
        <v/>
      </c>
      <c r="EX6" s="54" t="str">
        <f ca="1">IF(OR(AND(AE6="",AND(VALUE(IF(EQ6="",0,EQ6))&gt;=30,VALUE(IF(EQ6="",0,EQ6))&lt;=44)),
               EQ6="02"),"",
 IF(OR(ISNUMBER(AE6),AE6=""), "", 59))</f>
        <v/>
      </c>
      <c r="EY6" s="54" t="str">
        <f ca="1">IF(OR(B6=0,
              AND(AF6="",AND(VALUE(IF(EQ6="",0,EQ6))&gt;=30,VALUE(IF(EQ6="",0,EQ6))&lt;=44)),
               EQ6="02"),"",
IF(OR(ISNUMBER(AE6),AE6=""), "", 88))</f>
        <v/>
      </c>
      <c r="EZ6" s="54" t="str">
        <f ca="1">IF(OR(B6=0,
              AND(AF6="", AND(VALUE(IF(EQ6="",0,EQ6))&gt;=30,VALUE(IF(EQ6="",0,EQ6))&lt;=44)),
               EQ6="02"),"",
IF(AND(AF6&lt;&gt;1,AF6&lt;&gt;2,AF6&lt;&gt;3,AF6&lt;&gt;""), 88,""))</f>
        <v/>
      </c>
      <c r="FA6" s="54" t="str">
        <f ca="1">IF(OR(B6=0,
              AND(AF6="",AND(VALUE(IF(EQ6="",0,EQ6))&gt;=30,VALUE(IF(EQ6="",0,EQ6))&lt;=44)),
               EQ6="02"),"",
IF(AND(OR(EQ6="01",AND(VALUE(IF(EQ6="",0,EQ6))&gt;=10,VALUE(IF(EQ6="",0,EQ6))&lt;=24)),L6=3, AF6=""), 88, ""))</f>
        <v/>
      </c>
      <c r="FB6" s="54" t="str">
        <f ca="1">IF(OR(B6=0,
              AND(AF6="",AND(VALUE(IF(EQ6="",0,EQ6))&gt;=30,VALUE(IF(EQ6="",0,EQ6))&lt;=44)),
               EQ6="02"),"",
IF(AND(AE6="", AF6&lt;&gt;""), 88, ""))</f>
        <v/>
      </c>
      <c r="FC6" s="54" t="str">
        <f ca="1">IF(OR(B6=0,
              AND(AF6="",AND(VALUE(IF(EQ6="",0,EQ6))&gt;=30,VALUE(IF(EQ6="",0,EQ6))&lt;=44)),
               EQ6="02"),"",
IF(AND(AE6&lt;&gt;"", AF6="" ), 88, ""))</f>
        <v/>
      </c>
      <c r="FD6" s="228">
        <f t="shared" ref="FD6" si="51">IF(G6="",1,G6)</f>
        <v>1</v>
      </c>
      <c r="FE6" s="54" t="str">
        <f>IF(AND(G6&lt;&gt;"",G6&lt;&gt;1,G6&lt;&gt;2,G6&lt;&gt;3,G6&lt;&gt;4,G6&lt;&gt;5,G6&lt;&gt;7,G6&lt;&gt;8,G6&lt;&gt;9),70,"")</f>
        <v/>
      </c>
      <c r="FF6" s="54" t="str">
        <f>IF(AND(G6&lt;&gt;"",G6&lt;&gt; 1), 70, "")</f>
        <v/>
      </c>
      <c r="FG6" s="54" t="str">
        <f>IF(AND(G6=1,COUNT(G7:G17)=0), 70, "")</f>
        <v/>
      </c>
      <c r="FH6" s="54" t="str">
        <f t="shared" ref="FH6" si="52">IF(AND(W6=1,AB6=1,AC6&gt;=4),18,"")</f>
        <v/>
      </c>
      <c r="FI6" s="228" t="str">
        <f>IF(B6=0,"",COUNTIF(FD$6:FD6,FD6))</f>
        <v/>
      </c>
      <c r="FJ6" s="54" t="str">
        <f t="shared" ref="FJ6" si="53">IF(AND(H6&lt;&gt;"",OR(H6&lt;1,H6&gt;4)), 71, "")</f>
        <v/>
      </c>
      <c r="FK6" s="229" t="str">
        <f t="shared" ref="FK6" si="54">IF(G6="",IF(A6&lt;&gt;1,"",IF(OR(H6=1,H6=""),"",71)),IF(OR(H6=1,H6=""),"",71))</f>
        <v/>
      </c>
      <c r="FL6" s="54" t="str">
        <f t="shared" ref="FL6" si="55">IF(AND(G6&lt;&gt;"",COUNTIF($FD$6:$FD$17,FD6)=1,H6&lt;&gt;""), 71, "")</f>
        <v/>
      </c>
      <c r="FM6" s="54" t="str">
        <f t="shared" ref="FM6" si="56">(IF(AND(G6=1,G7="",AB6&lt;&gt;""),IF(AB6=AB7,18,IF(G8="",IF(OR(AB7=AB8,AB8=AB6),18,IF(G9="",IF(OR(AB6=AB9,AB7=AB9,AB8=AB9),18,""),"")),"")),""))</f>
        <v/>
      </c>
      <c r="FN6" s="54" t="str">
        <f t="shared" ref="FN6" si="57">IF(OR(B6=0,AND(H6&gt;=2,H6&lt;=4,AH6="")),"",
IF(AND(L6=1,O6=1),IF(AH6="",101,""),""))</f>
        <v/>
      </c>
      <c r="FO6" s="54" t="str">
        <f t="shared" ref="FO6" si="58">IF(OR(B6=0,AND(H6&gt;=2,H6&lt;=4,AH6="")),"",
IF((AH6=""),"",IF(AND(L6=1,N6&lt;&gt;AH6),102,"")))</f>
        <v/>
      </c>
    </row>
    <row r="7" spans="1:171" ht="17.25">
      <c r="A7" s="222">
        <v>2</v>
      </c>
      <c r="B7" s="222">
        <f>COUNTIF('中間シート (2)'!M:M,行政集計シート※記入不要です!A7)</f>
        <v>0</v>
      </c>
      <c r="C7" s="224" t="str">
        <f>IF(OR(G7&lt;&gt;"",H7&lt;&gt;""),C6,"")</f>
        <v/>
      </c>
      <c r="D7" s="224" t="str">
        <f>IF(OR(G7&lt;&gt;"",H7&lt;&gt;""),D6,"")</f>
        <v/>
      </c>
      <c r="E7" s="224" t="str">
        <f>IF(OR(G7&lt;&gt;"",H7&lt;&gt;""),E6,"")</f>
        <v/>
      </c>
      <c r="F7" s="223"/>
      <c r="G7" s="224" t="str">
        <f>IFERROR(VLOOKUP($A7,'中間シート (2)'!$M$6:$AR$65,G$1,FALSE),"")</f>
        <v/>
      </c>
      <c r="H7" s="224" t="str">
        <f>IFERROR(VLOOKUP($A7,'中間シート (2)'!$M$6:$AR$65,H$1,FALSE),"")</f>
        <v/>
      </c>
      <c r="I7" s="224" t="str">
        <f>IFERROR(VLOOKUP($A7,'中間シート (2)'!$M$6:$AR$65,I$1,FALSE),"")</f>
        <v/>
      </c>
      <c r="J7" s="224" t="str">
        <f>IFERROR(VLOOKUP($A7,'中間シート (2)'!$M$6:$AR$65,J$1,FALSE),"")</f>
        <v/>
      </c>
      <c r="K7" s="224" t="str">
        <f>IFERROR(VLOOKUP($A7,'中間シート (2)'!$M$6:$AR$65,K$1,FALSE),"")</f>
        <v/>
      </c>
      <c r="L7" s="224" t="str">
        <f>IFERROR(VLOOKUP($A7,'中間シート (2)'!$M$6:$AR$65,L$1,FALSE),"")</f>
        <v/>
      </c>
      <c r="M7" s="224" t="str">
        <f>IFERROR(VLOOKUP($A7,'中間シート (2)'!$M$6:$AR$65,M$1,FALSE),"")</f>
        <v/>
      </c>
      <c r="N7" s="224" t="str">
        <f>IFERROR(VLOOKUP($A7,'中間シート (2)'!$M$6:$AR$65,N$1,FALSE),"")</f>
        <v/>
      </c>
      <c r="O7" s="224" t="str">
        <f>IFERROR(VLOOKUP($A7,'中間シート (2)'!$M$6:$AR$65,O$1,FALSE),"")</f>
        <v/>
      </c>
      <c r="P7" s="224" t="str">
        <f>IFERROR(VLOOKUP($A7,'中間シート (2)'!$M$6:$AR$65,P$1,FALSE),"")</f>
        <v/>
      </c>
      <c r="Q7" s="224" t="str">
        <f>IFERROR(VLOOKUP($A7,'中間シート (2)'!$M$6:$AR$65,Q$1,FALSE),"")</f>
        <v/>
      </c>
      <c r="R7" s="224" t="str">
        <f>IFERROR(VLOOKUP($A7,'中間シート (2)'!$M$6:$AR$65,R$1,FALSE),"")</f>
        <v/>
      </c>
      <c r="S7" s="224" t="str">
        <f>IFERROR(VLOOKUP($A7,'中間シート (2)'!$M$6:$AR$65,S$1,FALSE),"")</f>
        <v/>
      </c>
      <c r="T7" s="224" t="str">
        <f>IFERROR(VLOOKUP($A7,'中間シート (2)'!$M$6:$AR$65,T$1,FALSE),"")</f>
        <v/>
      </c>
      <c r="U7" s="224" t="str">
        <f>IFERROR(VLOOKUP($A7,'中間シート (2)'!$M$6:$AR$65,U$1,FALSE),"")</f>
        <v/>
      </c>
      <c r="V7" s="224"/>
      <c r="W7" s="224" t="str">
        <f>IFERROR(VLOOKUP($A7,'中間シート (2)'!$M$6:$AR$65,W$1,FALSE),"")</f>
        <v/>
      </c>
      <c r="X7" s="224" t="str">
        <f>IFERROR(VLOOKUP($A7,'中間シート (2)'!$M$6:$AR$65,X$1,FALSE),"")</f>
        <v/>
      </c>
      <c r="Y7" s="224" t="str">
        <f>IFERROR(VLOOKUP($A7,'中間シート (2)'!$M$6:$AR$65,Y$1,FALSE),"")</f>
        <v/>
      </c>
      <c r="Z7" s="224" t="str">
        <f>IFERROR(VLOOKUP($A7,'中間シート (2)'!$M$6:$AR$65,Z$1,FALSE),"")</f>
        <v/>
      </c>
      <c r="AA7" s="224" t="str">
        <f>IFERROR(VLOOKUP($A7,'中間シート (2)'!$M$6:$AR$65,AA$1,FALSE),"")</f>
        <v/>
      </c>
      <c r="AB7" s="224" t="str">
        <f>IFERROR(VLOOKUP($A7,'中間シート (2)'!$M$6:$AR$65,AB$1,FALSE),"")</f>
        <v/>
      </c>
      <c r="AC7" s="224" t="str">
        <f>IFERROR(VLOOKUP($A7,'中間シート (2)'!$M$6:$AR$65,AC$1,FALSE),"")</f>
        <v/>
      </c>
      <c r="AD7" s="224" t="str">
        <f>IFERROR(VLOOKUP($A7,'中間シート (2)'!$M$6:$AR$65,AD$1,FALSE),"")</f>
        <v/>
      </c>
      <c r="AE7" s="224"/>
      <c r="AF7" s="224"/>
      <c r="AG7" s="224"/>
      <c r="AH7" s="236" t="str">
        <f>IFERROR(VLOOKUP($A7,'中間シート (2)'!$M$6:$BC$67,AH$1,FALSE),"")</f>
        <v/>
      </c>
      <c r="AI7" s="236" t="str">
        <f>IFERROR(VLOOKUP($A7,'中間シート (2)'!$M$6:$BC$67,AI$1,FALSE),"")</f>
        <v/>
      </c>
      <c r="AJ7" s="236" t="str">
        <f>IFERROR(VLOOKUP($A7,'中間シート (2)'!$M$6:$BC$67,AJ$1,FALSE),"")</f>
        <v/>
      </c>
      <c r="AK7" s="236" t="str">
        <f>IFERROR(VLOOKUP($A7,'中間シート (2)'!$M$6:$BC$67,AK$1,FALSE),"")</f>
        <v/>
      </c>
      <c r="AL7" s="236" t="str">
        <f>IFERROR(VLOOKUP($A7,'中間シート (2)'!$M$6:$BC$67,AL$1,FALSE),"")</f>
        <v/>
      </c>
      <c r="AM7" s="236" t="str">
        <f>IFERROR(VLOOKUP($A7,'中間シート (2)'!$M$6:$BC$67,AM$1,FALSE),"")</f>
        <v/>
      </c>
      <c r="AN7" s="236" t="str">
        <f>IFERROR(VLOOKUP($A7,'中間シート (2)'!$M$6:$BC$67,AN$1,FALSE),"")</f>
        <v/>
      </c>
      <c r="AO7" s="236" t="str">
        <f>IFERROR(VLOOKUP($A7,'中間シート (2)'!$M$6:$BC$67,AO$1,FALSE),"")</f>
        <v/>
      </c>
      <c r="AR7" s="225"/>
      <c r="AS7" s="225"/>
      <c r="AT7" s="225"/>
      <c r="AU7" s="54">
        <f t="shared" si="5"/>
        <v>41</v>
      </c>
      <c r="AV7" s="54">
        <f t="shared" si="6"/>
        <v>41</v>
      </c>
      <c r="AW7" s="54" t="str">
        <f t="shared" ref="AW7:AW65" si="59">IF(OR(G7="",AND(G7&gt;=1,G7&lt;=9)),"",43)</f>
        <v/>
      </c>
      <c r="AX7" s="54" t="str">
        <f t="shared" ref="AX7:AX65" si="60">IF(OR(H7="",AND(H7&gt;=1,H7&lt;=4)),"",44)</f>
        <v/>
      </c>
      <c r="AY7" s="54" t="str">
        <f t="shared" ref="AY7:AY65" si="61">IF(OR($B7=0,AND(H7&gt;=2, H7&lt;=4, I7="")), "",
   IF(OR(I7&lt;1,I7&gt;6,NOT(ISNUMBER(I7))),4,""))</f>
        <v/>
      </c>
      <c r="AZ7" s="54" t="str">
        <f t="shared" ref="AZ7:AZ65" si="62">IF(OR(B7=0,AND(H7&gt;=2, H7&lt;=4, I7="")), "",
   IF(AND(H7&gt;=2,H7&lt;=4,I7&lt;&gt;""),4,""))</f>
        <v/>
      </c>
      <c r="BA7" s="54" t="str">
        <f t="shared" ref="BA7:BA65" si="63">IF(OR(B7=0,AND(H7&gt;=2, H7&lt;=4, I7="")), "",
   IF(AND(AB7=1, I7&lt;&gt;6), 22, ""))</f>
        <v/>
      </c>
      <c r="BB7" s="54" t="str">
        <f ca="1">IF(AB7="","",IF(COUNTIF(エラー23シート!$G$5:$G$79, OFFSET(I7,IF(H7="",0,-H7+1),0)*100+OFFSET(X7,IF(H7="",0,-H7+1),0)*10+AB7)&gt;0,23,""))</f>
        <v/>
      </c>
      <c r="BC7" s="54" t="str">
        <f t="shared" ref="BC7:BC65" si="64">IF(OR(B7=0,AND(H7&gt;=2, H7&lt;=4, J7="")), "",
   IF(OR(J7="",AND(J7&gt;=1,J7&lt;=5)),"",47))</f>
        <v/>
      </c>
      <c r="BD7" s="54" t="str">
        <f t="shared" ref="BD7:BD65" si="65">IF(OR(B7=0,AND(H7&gt;=2, H7&lt;=4, J7="")), "",
  IF(AND(H7&gt;=2, H7&lt;=4, J7&lt;&gt;""),47,""))</f>
        <v/>
      </c>
      <c r="BE7" s="54" t="str">
        <f t="shared" ref="BE7:BE65" si="66">IF(OR(B7=0,AND(H7&gt;=2, H7&lt;=4, J7="")), "",
   IF(AND(J7&gt;=1, J7&lt;=5, I7&lt;&gt;4), 47, ""))</f>
        <v/>
      </c>
      <c r="BF7" s="54" t="str">
        <f t="shared" ref="BF7:BF65" si="67">IF(OR(B7=0,AND(H7&gt;=2, H7&lt;=4, J7="")), "",
   IF(AND(J7="", I7=4), 47, ""))</f>
        <v/>
      </c>
      <c r="BG7" s="54" t="str">
        <f t="shared" ref="BG7:BG65" si="68">IF(OR(B7=0,AND(H7&gt;=2, H7&lt;=4, K7="")), "",
  IF(AND(H7&gt;=2,H7&lt;=4,K7&lt;&gt;""),48,""))</f>
        <v/>
      </c>
      <c r="BH7" s="54" t="str">
        <f t="shared" ref="BH7:BH65" si="69">IF(OR(B7=0,AND(H7&gt;=2, H7&lt;=4, K7="")), "",
   IF(K7="", 48, ""))</f>
        <v/>
      </c>
      <c r="BI7" s="54" t="str">
        <f t="shared" ref="BI7:BI65" si="70">IF(OR(B7=0,AND(H7&gt;=2, H7&lt;=4, K7="")), "",
   IF(OR(AND(K7&gt;=1, K7&lt;=5), K7=""), "", 48))</f>
        <v/>
      </c>
      <c r="BJ7" s="54" t="str">
        <f t="shared" ref="BJ7:BJ65" si="71">IF(OR(B7=0,AND(H7&gt;=2, H7&lt;=4, Q7="")), "",
  IF(AND(H7&gt;=2,H7&lt;=4,Q7&lt;&gt;""),3,""))</f>
        <v/>
      </c>
      <c r="BK7" s="54" t="str">
        <f t="shared" ref="BK7:BK65" si="72">IF(OR(B7=0,AND(H7&gt;=2, H7&lt;=4, Q7="")), "",
   IF(OR(Q7=0, Q7=""), 3, ""))</f>
        <v/>
      </c>
      <c r="BL7" s="54" t="str">
        <f t="shared" ref="BL7:BL65" si="73">IF(OR(B7=0,AND(H7&gt;=2, H7&lt;=4, Q7="")), "",
   IF(OR(Q7&lt;1, Q7&gt;25 ), 3, ""))</f>
        <v/>
      </c>
      <c r="BM7" s="54" t="str">
        <f t="shared" ref="BM7:BM65" si="74">IF(OR(B7=0,AND(H7&gt;=2, H7&lt;=4, Q7="")), "",
  IF(AND(Q7&gt;=13, R7&lt;=29), 33, ""))</f>
        <v/>
      </c>
      <c r="BN7" s="54" t="str">
        <f t="shared" ref="BN7:BN65" si="75">IF(OR(B7=0,AND(H7&gt;=2, H7&lt;=4, Q7="")), "",
   IF(AND(Q7&lt;=2, R7&gt;=3000), 33, ""))</f>
        <v/>
      </c>
      <c r="BO7" s="54" t="str">
        <f t="shared" ref="BO7:BO65" si="76">IF(OR(B7=0,AND(H7&gt;=2, H7&lt;=4, L7="")), "",
  IF(AND(H7&gt;=2,H7&lt;=4,L7&lt;&gt;0),6,""))</f>
        <v/>
      </c>
      <c r="BP7" s="54" t="str">
        <f t="shared" ref="BP7:BP65" si="77">IF(OR(B7=0,AND(H7&gt;=2, H7&lt;=4, L7="")), "",
   IF(L7="", 6, ""))</f>
        <v/>
      </c>
      <c r="BQ7" s="54" t="str">
        <f t="shared" ref="BQ7:BQ65" si="78">IF(OR(B7=0,AND(H7&gt;=2, H7&lt;=4, L7="")), "",
  IF(AND(L7&gt;=1,L7&lt;=3),"",6))</f>
        <v/>
      </c>
      <c r="BR7" s="54" t="str">
        <f t="shared" ref="BR7:BR65" si="79">IF(OR(B7=0,AND(H7&gt;=2, H7&lt;=4, L7="")), "",
   IF(AND(L7=3,W7&lt;&gt;"",AE7=""),31,""))</f>
        <v/>
      </c>
      <c r="BS7" s="226" t="str">
        <f t="shared" ref="BS7:BS65" si="80">IF(OR(B7=0,AND(H7&gt;=2, H7&lt;=4, M7="")), "",
   IF(AND(H7&gt;=2,H7&lt;=4,AND(M7&lt;&gt;"")),105,""))</f>
        <v/>
      </c>
      <c r="BT7" s="54" t="str">
        <f t="shared" ref="BT7:BT65" si="81">IF(OR(B7=0,AND(H7&gt;=2, H7&lt;=4, M7="")), "",
 IF(M7="",105,""))</f>
        <v/>
      </c>
      <c r="BU7" s="54" t="str">
        <f t="shared" ref="BU7:BU65" si="82">IF(OR(B7=0,AND(H7&gt;=2, H7&lt;=4, M7="")), "",
 IF(OR(M7="01",M7="02"),IF(N7="","",IF(AND(VALUE(N7)&gt;=8010,VALUE(N7)&lt;=8050),"",104)),""))</f>
        <v/>
      </c>
      <c r="BV7" s="54" t="str">
        <f t="shared" ref="BV7:BV65" si="83">IF(OR(B7=0,AND(H7&gt;=2,H7&lt;=4,M7="")),"",
IF(OR(M7="",N7=""),"",IF(AND(VALUE(M7)&gt;=10,VALUE(M7)&lt;=44),IF(AND(VALUE(N7)&gt;=8070,VALUE(N7)&lt;=8990),"",104),"")))</f>
        <v/>
      </c>
      <c r="BW7" s="54" t="str">
        <f t="shared" ref="BW7:BW65" si="84">IF(AND(I7=1, M7=13), 9, "")</f>
        <v/>
      </c>
      <c r="BX7" s="54" t="str">
        <f t="shared" ref="BX7:BX65" si="85">IF(M7="","",IF(AND(Z7=2, VALUE(M7)&gt;=30,VALUE(M7)&lt;=44),24, ""))</f>
        <v/>
      </c>
      <c r="BY7" s="54" t="str">
        <f t="shared" ref="BY7:BY65" si="86">IF(M7="","",IF(AND(Z7=3, OR(M7="01",M7="02",AND(VALUE(M7)&gt;=10,VALUE(M7)&lt;=24))),24, ""))</f>
        <v/>
      </c>
      <c r="BZ7" s="54" t="str">
        <f t="shared" ref="BZ7:BZ65" si="87">IF(OR(B7=0,AND(H7&gt;=2, H7&lt;=4, O7="")), "",
   IF(AND(H7&gt;=2,H7&lt;=4,O7&lt;&gt;""),49,""))</f>
        <v/>
      </c>
      <c r="CA7" s="54" t="str">
        <f t="shared" ref="CA7:CA65" si="88">IF(OR(B7=0,AND(H7&gt;=2, H7&lt;=4, O7="")), "",
  IF(AND(O7=1,OR(M7="01",M7="02")),45, ""))</f>
        <v/>
      </c>
      <c r="CB7" s="54" t="str">
        <f t="shared" ref="CB7:CB65" si="89">IF(OR(B7=0,AND(H7&gt;=2, H7&lt;=4, P7="")), "",
IF(AND(H7&gt;=2, H7&lt;=4, P7&lt;&gt;""), 5, ""))</f>
        <v/>
      </c>
      <c r="CC7" s="54" t="str">
        <f t="shared" ref="CC7:CC65" si="90">IF(OR(B7=0,AND(H7&gt;=2, H7&lt;=4, P7="")), "",
IF(P7="",5,""))</f>
        <v/>
      </c>
      <c r="CD7" s="54" t="str">
        <f t="shared" ref="CD7:CD65" si="91">IF(OR(B7=0,AND(H7&gt;=2, H7&lt;=4, P7="")), "",
IF(AND(P7&lt;&gt;"", NOT(OR(P7="01", P7="02", P7="03", P7="04", P7="05", P7="06"))),5, ""))</f>
        <v/>
      </c>
      <c r="CE7" s="54" t="str">
        <f t="shared" ref="CE7:CE65" si="92">IF(OR(B7=0,AND(H7&gt;=2, H7&lt;=4, P7="")), "",
IF(AND(P7="02", Y7=2), 16, ""))</f>
        <v/>
      </c>
      <c r="CF7" s="54" t="str">
        <f t="shared" ref="CF7:CF65" si="93">IF(OR(B7=0,AND(H7&gt;=2, H7&lt;=4, P7="")), "",
IF(AND(P7="05", Y7=2), 16, ""))</f>
        <v/>
      </c>
      <c r="CG7" s="54" t="str">
        <f t="shared" ref="CG7:CG65" si="94">IF(OR(B7=0,AND(H7&gt;=2, H7&lt;=4, P7="")), "",
IF(AND(P7="06", Y7=2), 16, ""))</f>
        <v/>
      </c>
      <c r="CH7" s="54" t="str">
        <f t="shared" ref="CH7:CH65" si="95">IF(OR(B7=0,AND(H7&gt;=2, H7&lt;=4, P7="")), "",
IF(AND(P7&lt;&gt;1, Y7=3), 16, ""))</f>
        <v/>
      </c>
      <c r="CI7" s="54" t="str">
        <f t="shared" ref="CI7:CI65" si="96">IF(OR(B7=0,AND(H7&gt;=2, H7&lt;=4, P7="")), "",
IF(AND(P7="01", R7&gt;3000), 21, ""))</f>
        <v/>
      </c>
      <c r="CJ7" s="54" t="str">
        <f t="shared" ref="CJ7:CJ65" si="97">IF(OR(B7=0,    AND(H7&gt;=2, H7&lt;=4, R7="")), "",
IF(AND(H7&gt;=2, H7&lt;=4, R7&lt;&gt;""), 51, ""))</f>
        <v/>
      </c>
      <c r="CK7" s="54" t="str">
        <f t="shared" ref="CK7:CK65" si="98">IF(OR(B7=0,    AND(H7&gt;=2, H7&lt;=4, R7="") ), "",
IF(R7="", 51, ""))</f>
        <v/>
      </c>
      <c r="CL7" s="227" t="str">
        <f t="shared" ref="CL7:CL65" si="99">IF(OR(B7=0,    AND(H7&gt;=2, H7&lt;=4, R7="")), "",
IF(AND(OR(H7="", H7=1), NOT(ISNUMBER(R7))), 51, ""))</f>
        <v/>
      </c>
      <c r="CM7" s="54" t="str">
        <f t="shared" ref="CM7:CM65" si="100">IF(OR(B7=0,    AND(H7&gt;=2, H7&lt;=4, R7="")), "",
 IF(R7&lt;=10, 51, ""))</f>
        <v/>
      </c>
      <c r="CN7" s="54" t="str">
        <f t="shared" ref="CN7:CN65" si="101">IF(OR(B7=0,    AND(H7&gt;=2, H7&lt;=4, R7="")), "",
 IF(R7&lt;IF(AD7="",0,AD7), 29, ""))</f>
        <v/>
      </c>
      <c r="CO7" s="54" t="str">
        <f t="shared" ref="CO7:CO65" si="102">IF(OR(B7=0,AND(H7&gt;=2, H7&lt;=4, R7="")), "",
IF(R7&lt;(IF(AI7="",0,AI7)+IF(AK7="",0,AK7)+IF(AM7="",0,AM7)),100,""))</f>
        <v/>
      </c>
      <c r="CP7" s="54" t="str">
        <f t="shared" ref="CP7:CP65" si="103">IF(OR(B7=0,    AND(H7&gt;=2, H7&lt;=4, R7="")), "",
IF(AND(H7="", VALUE(IF(M7="",0,M7))&gt;=30,VALUE(IF(M7="",0,M7))&lt;=44, IF(R7="",0,R7)/5&lt;IF(AD7="",0,AD7)), 37, ""))</f>
        <v/>
      </c>
      <c r="CQ7" s="54" t="str">
        <f t="shared" ref="CQ7:CQ65" si="104">IF(OR(B7=0,AND(H7&gt;=2, H7&lt;=4, S7="")), "",
IF(OR(S7=0,S7=""),52, ""))</f>
        <v/>
      </c>
      <c r="CR7" s="54" t="str">
        <f t="shared" ref="CR7:CR65" si="105">IF(OR(B7=0,AND(H7&gt;=2, H7&lt;=4, S7="")), "",
IF(AND(OR(H7=0, H7=1,H7=""), AND(S7&lt;&gt;"",NOT(ISNUMBER(S7)))), 52, ""))</f>
        <v/>
      </c>
      <c r="CS7" s="54" t="str">
        <f t="shared" ref="CS7:CS65" si="106">IF(OR(B7=0,AND(H7&gt;=2, H7&lt;=4, S7="")), "",
IF(AND(H7&gt;=2, H7&lt;=4, S7&lt;&gt;""), 52, ""))</f>
        <v/>
      </c>
      <c r="CT7" s="54" t="str">
        <f t="shared" ref="CT7:CT65" si="107">IF(OR(B7=0,AND(H7&gt;=2, H7&lt;=4, OR(P7="",R7=""))), "",
   IF(AND(OR(P7="02", P7="03", P7="04"), OR(CV7&lt;10, CV7&gt;700)), 11, ""))</f>
        <v/>
      </c>
      <c r="CU7" s="54" t="str">
        <f t="shared" ref="CU7:CU65" si="108">IF(OR(B7=0,AND(H7&gt;=2, H7&lt;=4, OR(P7="",R7=""))), "",
  IF(AND(OR(P7="01", P7="05", P7="06"), OR(CV7&lt;10, CV7&gt;300)), 11, ""))</f>
        <v/>
      </c>
      <c r="CV7" s="228">
        <f t="shared" ref="CV7:CV65" si="109">IF(OR(S7="",R7=""),0,S7/R7*10)</f>
        <v>0</v>
      </c>
      <c r="CW7" s="54" t="str">
        <f t="shared" ref="CW7:CW65" si="110">IF(OR(AND(H7&gt;=2, H7&lt;=4, T7=""),L7&lt;&gt;1), "",
IF(ISNUMBER(T7),"",7))</f>
        <v/>
      </c>
      <c r="CX7" s="54" t="str">
        <f t="shared" ref="CX7:CX65" si="111">IF(OR(B7=0,AND(H7&gt;=2, H7&lt;=4, T7="")), "",
IF(AND(H7&gt;=2,H7&lt;=4,T7&lt;&gt;""), 7, ""))</f>
        <v/>
      </c>
      <c r="CY7" s="54" t="str">
        <f t="shared" ref="CY7:CY65" si="112">IF(OR(B7=0,AND(H7&gt;=2, H7&lt;=4, T7="")), "",
IF(AND(L7=1,T7=""),7,""))</f>
        <v/>
      </c>
      <c r="CZ7" s="54" t="str">
        <f t="shared" ref="CZ7:CZ65" si="113">IF(OR(B7=0,AND(H7&gt;=2, H7&lt;=4, T7="")), "",
IF(AND(L7&lt;&gt;1,T7&lt;&gt;""),7,""))</f>
        <v/>
      </c>
      <c r="DA7" s="54" t="str">
        <f t="shared" ref="DA7:DA65" si="114">IF(OR(B7=0,AND(H7&gt;=2, H7&lt;=4, T7="")), "",
IF(AND(IF(T7="",0,T7)&gt;=6,R7&lt;401),36,""))</f>
        <v/>
      </c>
      <c r="DB7" s="54" t="str">
        <f t="shared" ref="DB7:DB65" si="115">IF(AND(P7="01",IF(T7="",0,T7)&gt;=4),10,"")</f>
        <v/>
      </c>
      <c r="DC7" s="54" t="str">
        <f t="shared" ref="DC7:DC65" si="116">IF(AND(OR(P7="02",P7="03",P7="04"),IF(T7="",0,T7)&gt;=50),10,"")</f>
        <v/>
      </c>
      <c r="DD7" s="54" t="str">
        <f t="shared" ref="DD7:DD65" si="117">IF(AND(P7="05",IF(T7="",0,T7)&gt;=4),10,"")</f>
        <v/>
      </c>
      <c r="DE7" s="54" t="str">
        <f t="shared" ref="DE7:DE65" si="118">IF(AND(P7="06",IF(T7="",0,T7)&gt;=4),10,"")</f>
        <v/>
      </c>
      <c r="DF7" s="54" t="str">
        <f t="shared" ref="DF7:DF65" si="119">IF(OR(B7=0,AND(H7&gt;=2, H7&lt;=4, U7="")), "",
 IF(OR(U7=0,U7="",ISNUMBER(U7)),"",77))</f>
        <v/>
      </c>
      <c r="DG7" s="54" t="str">
        <f t="shared" ref="DG7:DG65" si="120">IF(OR(B7=0,AND(H7&gt;=2, H7&lt;=4, U7="")), "",
IF(AND(L7&lt;&gt;1, U7&lt;&gt;""), 77, ""))</f>
        <v/>
      </c>
      <c r="DH7" s="54" t="str">
        <f t="shared" ref="DH7:DH65" si="121">IF(AND(L7=1, OR(T7="", T7=0), U7&gt;=1), 78, "")</f>
        <v/>
      </c>
      <c r="DI7" s="54" t="str">
        <f t="shared" ref="DI7:DI65" si="122">IF(AND(L7=1, AND(OR(T7="",T7=0),OR(U7="", U7=0))), 78, "")</f>
        <v/>
      </c>
      <c r="DJ7" s="54" t="str">
        <f t="shared" ref="DJ7:DJ65" si="123">IF(OR(V7="",ISNUMBER(V7)),"",8)</f>
        <v/>
      </c>
      <c r="DK7" s="54" t="str">
        <f t="shared" ref="DK7:DK65" si="124">IF(OR(B7=0,AND(H7&gt;=2, H7&lt;=4, V7="")), "",
 IF(OR(G7="",G7= 1), IF(AND(L7=1, V7=""), 8, ""), ""))</f>
        <v/>
      </c>
      <c r="DL7" s="54" t="str">
        <f t="shared" ref="DL7:DL65" si="125">IF(OR(B7=0,AND(H7&gt;=2, H7&lt;=4, V7=""),G7=""), "",
 IF(AND(G7&gt;=2,V7&lt;&gt;""), 8, ""))</f>
        <v/>
      </c>
      <c r="DM7" s="54" t="str">
        <f t="shared" ref="DM7:DM65" si="126">IF(OR(B7=0,AND(H7&gt;=2, H7&lt;=4, V7="")), "",
 IF(AND(L7&gt;=2, L7&lt;=3, V7&lt;&gt;""), 8, ""))</f>
        <v/>
      </c>
      <c r="DN7" s="54" t="str">
        <f t="shared" ref="DN7:DN65" si="127">IF(OR(B7=0,AND(H7&gt;=2, H7&lt;=4, V7="")), "",
 IF(AND(G7="",IF(V7="",0,V7)&gt;=10000,R7&lt;=499),89,""))</f>
        <v/>
      </c>
      <c r="DO7" s="54" t="str">
        <f t="shared" ref="DO7:DO65" si="128">IF(AND(OR(M7="01",M7="02"),W7="",X7="",Y7="",Z7="",AA7="",AB7="",AC7="",AD7="",AE7="",AF7=""), 50, "")</f>
        <v/>
      </c>
      <c r="DP7" s="54" t="str">
        <f t="shared" ref="DP7:DP65" si="129">IF(M7="","",IF(AND(VALUE(M7)&gt;=10, VALUE(M7)&lt;=24),IF(AND(W7="", X7="",Y7="", Z7="", AA7="",AB7="", AC7="", AD7="", AE7="", AF7=""), 50, ""),""))</f>
        <v/>
      </c>
      <c r="DQ7" s="54" t="str">
        <f t="shared" ref="DQ7:DQ65" si="130">IF(OR(B7=0,
              AND(H7&gt;=2, H7&lt;=4, W7=""),
              AND(W7="",AND(VALUE(IF(M7="",0,M7))&gt;=30,VALUE(IF(M7="",0,M7))&lt;=44)),
              M7="02"),"",
IF(AND(W7&lt;&gt;1,W7&lt;&gt;2),55,""))</f>
        <v/>
      </c>
      <c r="DR7" s="54" t="str">
        <f t="shared" ref="DR7:DR65" si="131">IF(OR(B7=0,
              AND(H7&gt;=2, H7&lt;=4, W7=""),
              AND(W7="",AND(VALUE(IF(M7="",0,M7))&gt;=30,VALUE(IF(M7="",0,M7))&lt;=44)),
              M7="02"),"",
 IF(AND(L7=1,W7&lt;&gt;1),55,""))</f>
        <v/>
      </c>
      <c r="DS7" s="54" t="str">
        <f t="shared" ref="DS7:DS65" si="132">IF(OR(B7=0,
              AND(H7&gt;=2, H7&lt;=4, W7=""),
              AND(W7="",AND(VALUE(IF(M7="",0,M7))&gt;=30,VALUE(IF(M7="",0,M7))&lt;=44)),
              M7="02"),"",
 IF(AND(H7&gt;=2,H7&lt;=4,W7&lt;&gt;""),55,""))</f>
        <v/>
      </c>
      <c r="DT7" s="54" t="str">
        <f t="shared" ref="DT7:DT65" si="133">IF(OR(B7=0,
              AND(H7&gt;=2, H7&lt;=4, W7=""),
              AND(W7="",AND(VALUE(IF(M7="",0,M7))&gt;=30,VALUE(IF(M7="",0,M7))&lt;=44)),
              M7="02"),"",
 IF(AND(W7="", OR(M7="01",AND(VALUE(IF(M7="",0,M7))&gt;=10,VALUE(IF(M7="",0,M7))&lt;=24))), 55, ""))</f>
        <v/>
      </c>
      <c r="DU7" s="54" t="str">
        <f t="shared" ref="DU7:DU65" si="134">IF(OR(B7=0,
              AND(H7&gt;=2, H7&lt;=4, W7=""),
              AND(W7="",AND(VALUE(IF(M7="",0,M7))&gt;=30,VALUE(IF(M7="",0,M7))&lt;=44)),
              M7="02"),"",
 IF(AND(W7=1,OR(Z7=1,Z7=3),OR(DW7&lt;11,DW7&gt;1000)), 34, ""))</f>
        <v/>
      </c>
      <c r="DV7" s="54" t="str">
        <f t="shared" ref="DV7:DV65" si="135">IF(OR(B7=0,
              AND(H7&gt;=2, H7&lt;=4, W7=""),
              AND(W7="",AND(VALUE(IF(M7="",0,M7))&gt;=30,VALUE(IF(M7="",0,M7))&lt;=44)),
              M7="02"),"",
 IF(AND(W7=1, Z7=2, OR(DW7&lt;11,DW7&gt; 1500)), 34, ""))</f>
        <v/>
      </c>
      <c r="DW7" s="54" t="str">
        <f t="shared" ref="DW7:DW65" si="136">IF(AND(AD7&lt;&gt;"", AC7&lt;&gt;""), IF(ISNUMBER(AD7/AC7), AD7/AC7, "K"), "")</f>
        <v/>
      </c>
      <c r="DX7" s="54" t="str">
        <f t="shared" ref="DX7:DX65" si="137">IF(OR(B7=0,
              AND(H7&gt;=2, H7&lt;=4, X7=""),
              AND(X7="", AND(VALUE(IF(M7="",0,M7))&gt;=30,VALUE(IF(M7="",0,M7))&lt;=44)),
             M7="02"),"",
 IF(AND(H7&gt;=2,H7&lt;=4,X7&lt;&gt;""), 14, ""))</f>
        <v/>
      </c>
      <c r="DY7" s="54" t="str">
        <f t="shared" ref="DY7:DY65" si="138">IF(OR(B7=0,
              AND(H7&gt;=2, H7&lt;=4, X7=""),
              AND(X7="", AND(VALUE(IF(M7="",0,M7))&gt;=30,VALUE(IF(M7="",0,M7))&lt;=44)),
              M7="02"),"",
 IF(AND(W7=1, OR(X7="", NOT(X7&gt;=1), NOT(X7&lt;=5))), 14, ""))</f>
        <v/>
      </c>
      <c r="DZ7" s="54" t="str">
        <f t="shared" ref="DZ7:DZ65" si="139">IF(OR(B7=0,
              AND(H7&gt;=2, H7&lt;=4, X7=""),
              AND(X7="", AND(VALUE(IF(M7="",0,M7))&gt;=30,VALUE(IF(M7="",0,M7))&lt;=44)),
              M7="02"),"",
 IF(AND(W7=2,X7&lt;&gt;""), 14, ""))</f>
        <v/>
      </c>
      <c r="EA7" s="54" t="str">
        <f t="shared" ref="EA7:EA65" si="140">IF(OR(B7=0,
               AND(H7&gt;=2, H7&lt;=4, Y7=""),
               AND(Y7="", AND(VALUE(IF(M7="",0,M7))&gt;=30,VALUE(IF(M7="",0,M7))&lt;=44)),
               M7="02"),"",
IF(AND(H7&gt;=2,H7&lt;=4,Y7&lt;&gt;""), 15, ""))</f>
        <v/>
      </c>
      <c r="EB7" s="54" t="str">
        <f t="shared" ref="EB7:EB65" si="141">IF(OR(B7=0,
               AND(H7&gt;=2, H7&lt;=4, Y7=""),
               AND(Y7="",AND(VALUE(IF(M7="",0,M7))&gt;=30,VALUE(IF(M7="",0,M7))&lt;=44)),
               M7="02"),"",
 IF(AND(Y7="",OR(M7="01",AND(VALUE(IF(M7="",0,M7))&gt;=10,VALUE(IF(M7="",0,M7))&lt;=24))), 15, ""))</f>
        <v/>
      </c>
      <c r="EC7" s="54" t="str">
        <f t="shared" ref="EC7:EC65" si="142">IF(OR(B7=0,
               AND(H7&gt;=2, H7&lt;=4, Y7=""),
               AND(Y7="", AND(VALUE(IF(M7="",0,M7))&gt;=30,VALUE(IF(M7="",0,M7))&lt;=44)),
               M7="02"),"",
IF(AND(Y7&lt;&gt;"", Y7&lt;&gt;1, Y7&lt;&gt;2, Y7&lt;&gt;3), 15, ""))</f>
        <v/>
      </c>
      <c r="ED7" s="54" t="str">
        <f t="shared" ref="ED7:ED65" si="143">IF(OR(AND(AB7="", AND(VALUE(IF(M7="",0,M7))&gt;=30,VALUE(IF(M7="",0,M7))&lt;=44)),
               M7="02"),"",
IF(AND(OR(M7="01",AND(VALUE(IF(M7="",0,M7))&gt;=10,VALUE(IF(M7="",0,M7))&lt;=24)), AB7=""), 18, ""))</f>
        <v/>
      </c>
      <c r="EE7" s="54" t="str">
        <f t="shared" ref="EE7:EE65" si="144">IF(OR(AND(AB7="",AND(VALUE(IF(M7="",0,M7))&gt;=30,VALUE(IF(M7="",0,M7))&lt;=44)),
               M7="02"),"",
IF(AND(AB7&lt;&gt;"", AB7&lt;&gt;1, AB7&lt;&gt;2, AB7&lt;&gt;3, AB7&lt;&gt;4), 18, ""))</f>
        <v/>
      </c>
      <c r="EF7" s="54" t="str">
        <f t="shared" ref="EF7:EF65" si="145">IF(OR(B7=0,
              AND(H7&gt;=2, H7&lt;=4, Z7=""),
              AND(Z7="",AND(VALUE(IF(M7="",0,M7))&gt;=30,VALUE(IF(M7="",0,M7))&lt;=44)),
               M7="02"),"",
IF(AND(H7&gt;=2,H7&lt;=4,Z7&lt;&gt;""),19,""))</f>
        <v/>
      </c>
      <c r="EG7" s="54" t="str">
        <f t="shared" ref="EG7:EG65" si="146">IF(OR(B7=0,
              AND(H7&gt;=2, H7&lt;=4, Z7=""),
              AND(Z7="",AND(VALUE(IF(M7="",0,M7))&gt;=30,VALUE(IF(M7="",0,M7))&lt;=44)),
               M7="02"),"",
IF(AND(OR(M7="01",AND(VALUE(IF(M7="",0,M7))&gt;=10,VALUE(IF(M7="",0,M7))&lt;=24)), Z7=""), 19, ""))</f>
        <v/>
      </c>
      <c r="EH7" s="54" t="str">
        <f t="shared" ref="EH7:EH65" si="147">IF(OR(B7=0,
              AND(H7&gt;=2, H7&lt;=4, Z7=""),
              AND(Z7="",AND(VALUE(IF(M7="",0,M7))&gt;=30,VALUE(IF(M7="",0,M7))&lt;=44)),
               M7="02"),"",
IF(AND(Z7&lt;&gt;1, Z7&lt;&gt;2, Z7&lt;&gt;3), 19, ""))</f>
        <v/>
      </c>
      <c r="EI7" s="54" t="str">
        <f t="shared" ref="EI7:EI65" si="148">IF(AND(Z7=2,X7=2),28,"")</f>
        <v/>
      </c>
      <c r="EJ7" s="54" t="str">
        <f t="shared" ref="EJ7:EJ65" si="149">IF(AND(Z7=3, OR(X7=2, X7=4)), 28, "")</f>
        <v/>
      </c>
      <c r="EK7" s="54" t="str">
        <f t="shared" ref="EK7:EK65" si="150">IF(OR(B7=0,
              AND(H7&gt;=2, H7&lt;=4, AA7=""),
              AND(AA7="",AND(VALUE(IF(M7="",0,M7))&gt;=30,VALUE(IF(M7="",0,M7))&lt;=44)),
               M7="02"),"",
 IF(AND(H7="",L7=1,W7=1,AA7=3,AC7=1),38,""))</f>
        <v/>
      </c>
      <c r="EL7" s="54" t="str">
        <f t="shared" ref="EL7:EL65" si="151">IF(OR(B7=0,
              AND(H7&gt;=2, H7&lt;=4, AA7=""),
              AND(AA7="",AND(VALUE(IF(M7="",0,M7))&gt;=30,VALUE(IF(M7="",0,M7))&lt;=44)),
               M7="02"),"",
 IF(AND(W7=1,AA7=1,AC7&lt;&gt;1), 39, ""))</f>
        <v/>
      </c>
      <c r="EM7" s="54" t="str">
        <f t="shared" ref="EM7:EM65" si="152">IF(OR(B7=0,
              AND(H7&gt;=2, H7&lt;=4, AA7=""),
              AND(AA7="",AND(VALUE(IF(M7="",0,M7))&gt;=30,VALUE(IF(M7="",0,M7))&lt;=44)),
               M7="02"),"",
IF(AND(H7&gt;=2, H7&lt;=4, AA7&lt;&gt;" "), 20, ""))</f>
        <v/>
      </c>
      <c r="EN7" s="54" t="str">
        <f t="shared" ref="EN7:EN65" si="153">IF(OR(B7=0,
              AND(H7&gt;=2, H7&lt;=4, AA7=""),
              AND(AA7="",AND(VALUE(IF(M7="",0,M7))&gt;=30,VALUE(IF(M7="",0,M7))&lt;=44)),
               M7="02"),"",
IF(AND(OR(M7="01",AND(VALUE(IF(M7="",0,M7))&gt;=10,VALUE(IF(M7="",0,M7))&lt;=24)), AA7=""), 20, ""))</f>
        <v/>
      </c>
      <c r="EO7" s="54" t="str">
        <f t="shared" ref="EO7:EO65" si="154">IF(OR(B7=0,
              AND(H7&gt;=2, H7&lt;=4, AA7=""),
              AND(AA7="",AND(VALUE(IF(M7="",0,M7))&gt;=30,VALUE(IF(M7="",0,M7))&lt;=44)),
               M7="02"),"",
IF(AND(AA7&lt;&gt;1, AA7&lt;&gt;2, AA7&lt;&gt;3), 20, ""))</f>
        <v/>
      </c>
      <c r="EP7" s="54" t="str">
        <f t="shared" ref="EP7:EP65" si="155">IF(OR(B7=0,
              AND(H7&gt;=2, H7&lt;=4, AA7=""),
              AND(AA7="",AND(VALUE(IF(M7="",0,M7))&gt;=30,VALUE(IF(M7="",0,M7))&lt;=44)),
               M7="02"),"",
 IF(AND(AA7=2, AC7&gt;=20), 90, ""))</f>
        <v/>
      </c>
      <c r="EQ7" s="228" t="str">
        <f t="shared" ref="EQ7:EQ65" ca="1" si="156">IF(H7="",M7,OFFSET(M7,-H7+1,0))</f>
        <v/>
      </c>
      <c r="ER7" s="228" t="str">
        <f t="shared" ref="ER7:ER65" ca="1" si="157">IF(B7=0,"",OFFSET(I7,-FI7+1,0)&amp;OFFSET(X7,-FI7+1,0)&amp;AB7)</f>
        <v/>
      </c>
      <c r="ES7" s="54" t="str">
        <f t="shared" ref="ES7:ES65" ca="1" si="158">IF(OR(AND(W7=2, AC7=""),
              AND(AC7="", AND(VALUE(IF(EQ7="",0,EQ7))&gt;=30,VALUE(IF(EQ7="",0,EQ7))&lt;=44)),
               EQ7="02"),"",
 IF(AND(W7=1, AC7=""), 57, ""))</f>
        <v/>
      </c>
      <c r="ET7" s="54" t="str">
        <f t="shared" ref="ET7:ET65" ca="1" si="159">IF(OR(B7=0,
              AND(W7=2, AC7=""),
              AND(AC7="", AND(VALUE(IF(EQ7="",0,EQ7))&gt;=30,VALUE(IF(EQ7="",0,EQ7))&lt;=44)),
               EQ7="02"),"",
IF(OR(ISNUMBER(AC7),AC7= ""), "", 57))</f>
        <v/>
      </c>
      <c r="EU7" s="54" t="str">
        <f t="shared" ref="EU7:EU65" ca="1" si="160">IF(OR(AND(W7=2, AC7=""),
              AND(AC7="", AND(VALUE(IF(EQ7="",0,EQ7))&gt;=30,VALUE(IF(EQ7="",0,EQ7))&lt;=44)),
               EQ7="02"),"",
IF(AND(AC7&gt;=4, AB7=1), 25, ""))</f>
        <v/>
      </c>
      <c r="EV7" s="54" t="str">
        <f t="shared" ref="EV7:EV65" ca="1" si="161">IF(OR(B7=0,
              AND(AD7="",AND(VALUE(IF(EQ7="",0,EQ7))&gt;=30,VALUE(IF(EQ7="",0,EQ7))&lt;=44)),
               EQ7="02"),"",
IF(AND(OR(EQ7="01",AND(VALUE(IF(EQ7="",0,EQ7))&gt;=10,VALUE(IF(EQ7="",0,EQ7))&lt;=24)), AD7=""), 58, ""))</f>
        <v/>
      </c>
      <c r="EW7" s="54" t="str">
        <f t="shared" ref="EW7:EW65" ca="1" si="162">IF(OR(B7=0,
              AND(AD7="",AND(VALUE(IF(EQ7="",0,EQ7))&gt;=30,VALUE(IF(EQ7="",0,EQ7))&lt;=44)),
               EQ7="02"),"",
IF(OR(ISNUMBER(AD7),AD7=""), "", 58))</f>
        <v/>
      </c>
      <c r="EX7" s="54" t="str">
        <f t="shared" ref="EX7:EX65" ca="1" si="163">IF(OR(AND(AE7="",AND(VALUE(IF(EQ7="",0,EQ7))&gt;=30,VALUE(IF(EQ7="",0,EQ7))&lt;=44)),
               EQ7="02"),"",
 IF(OR(ISNUMBER(AE7),AE7=""), "", 59))</f>
        <v/>
      </c>
      <c r="EY7" s="54" t="str">
        <f t="shared" ref="EY7:EY65" ca="1" si="164">IF(OR(B7=0,
              AND(AF7="",AND(VALUE(IF(EQ7="",0,EQ7))&gt;=30,VALUE(IF(EQ7="",0,EQ7))&lt;=44)),
               EQ7="02"),"",
IF(OR(ISNUMBER(AE7),AE7=""), "", 88))</f>
        <v/>
      </c>
      <c r="EZ7" s="54" t="str">
        <f t="shared" ref="EZ7:EZ65" ca="1" si="165">IF(OR(B7=0,
              AND(AF7="", AND(VALUE(IF(EQ7="",0,EQ7))&gt;=30,VALUE(IF(EQ7="",0,EQ7))&lt;=44)),
               EQ7="02"),"",
IF(AND(AF7&lt;&gt;1,AF7&lt;&gt;2,AF7&lt;&gt;3,AF7&lt;&gt;""), 88,""))</f>
        <v/>
      </c>
      <c r="FA7" s="54" t="str">
        <f t="shared" ref="FA7:FA65" ca="1" si="166">IF(OR(B7=0,
              AND(AF7="",AND(VALUE(IF(EQ7="",0,EQ7))&gt;=30,VALUE(IF(EQ7="",0,EQ7))&lt;=44)),
               EQ7="02"),"",
IF(AND(OR(EQ7="01",AND(VALUE(IF(EQ7="",0,EQ7))&gt;=10,VALUE(IF(EQ7="",0,EQ7))&lt;=24)),L7=3, AF7=""), 88, ""))</f>
        <v/>
      </c>
      <c r="FB7" s="54" t="str">
        <f t="shared" ref="FB7:FB65" ca="1" si="167">IF(OR(B7=0,
              AND(AF7="",AND(VALUE(IF(EQ7="",0,EQ7))&gt;=30,VALUE(IF(EQ7="",0,EQ7))&lt;=44)),
               EQ7="02"),"",
IF(AND(AE7="", AF7&lt;&gt;""), 88, ""))</f>
        <v/>
      </c>
      <c r="FC7" s="54" t="str">
        <f t="shared" ref="FC7:FC65" ca="1" si="168">IF(OR(B7=0,
              AND(AF7="",AND(VALUE(IF(EQ7="",0,EQ7))&gt;=30,VALUE(IF(EQ7="",0,EQ7))&lt;=44)),
               EQ7="02"),"",
IF(AND(AE7&lt;&gt;"", AF7="" ), 88, ""))</f>
        <v/>
      </c>
      <c r="FD7" s="228">
        <f t="shared" ref="FD7:FD65" si="169">IF(G7="",1,G7)</f>
        <v>1</v>
      </c>
      <c r="FE7" s="54" t="str">
        <f t="shared" ref="FE7:FE65" si="170">IF(AND(G7&lt;&gt;"",G7&lt;&gt;1,G7&lt;&gt;2,G7&lt;&gt;3,G7&lt;&gt;4,G7&lt;&gt;5,G7&lt;&gt;7,G7&lt;&gt;8,G7&lt;&gt;9),70,"")</f>
        <v/>
      </c>
      <c r="FF7" s="54" t="str">
        <f t="shared" ref="FF7:FF65" si="171">IF(AND(G7&lt;&gt;"",G7&lt;&gt; 1), 70, "")</f>
        <v/>
      </c>
      <c r="FG7" s="54" t="str">
        <f t="shared" ref="FG7:FG65" si="172">IF(AND(G7=1,COUNT(G8:G18)=0), 70, "")</f>
        <v/>
      </c>
      <c r="FH7" s="54" t="str">
        <f t="shared" ref="FH7:FH65" si="173">IF(AND(W7=1,AB7=1,AC7&gt;=4),18,"")</f>
        <v/>
      </c>
      <c r="FI7" s="228" t="str">
        <f>IF(B7=0,"",COUNTIF(FD$6:FD7,FD7))</f>
        <v/>
      </c>
      <c r="FJ7" s="54" t="str">
        <f t="shared" ref="FJ7:FJ65" si="174">IF(AND(H7&lt;&gt;"",OR(H7&lt;1,H7&gt;4)), 71, "")</f>
        <v/>
      </c>
      <c r="FK7" s="229" t="str">
        <f t="shared" ref="FK7:FK65" si="175">IF(G7="",IF(A7&lt;&gt;1,"",IF(OR(H7=1,H7=""),"",71)),IF(OR(H7=1,H7=""),"",71))</f>
        <v/>
      </c>
      <c r="FL7" s="54" t="str">
        <f t="shared" ref="FL7:FL65" si="176">IF(AND(G7&lt;&gt;"",COUNTIF($FD$6:$FD$17,FD7)=1,H7&lt;&gt;""), 71, "")</f>
        <v/>
      </c>
      <c r="FM7" s="54" t="str">
        <f t="shared" ref="FM7:FM65" si="177">(IF(AND(G7=1,G8="",AB7&lt;&gt;""),IF(AB7=AB8,18,IF(G9="",IF(OR(AB8=AB9,AB9=AB7),18,IF(G10="",IF(OR(AB7=AB10,AB8=AB10,AB9=AB10),18,""),"")),"")),""))</f>
        <v/>
      </c>
      <c r="FN7" s="54" t="str">
        <f t="shared" ref="FN7:FN65" si="178">IF(OR(B7=0,AND(H7&gt;=2,H7&lt;=4,AH7="")),"",
IF(AND(L7=1,O7=1),IF(AH7="",101,""),""))</f>
        <v/>
      </c>
      <c r="FO7" s="54" t="str">
        <f t="shared" ref="FO7:FO65" si="179">IF(OR(B7=0,AND(H7&gt;=2,H7&lt;=4,AH7="")),"",
IF((AH7=""),"",IF(AND(L7=1,N7&lt;&gt;AH7),102,"")))</f>
        <v/>
      </c>
    </row>
    <row r="8" spans="1:171" ht="17.25">
      <c r="A8" s="222">
        <v>3</v>
      </c>
      <c r="B8" s="222">
        <f>COUNTIF('中間シート (2)'!M:M,行政集計シート※記入不要です!A8)</f>
        <v>0</v>
      </c>
      <c r="C8" s="224" t="str">
        <f>IF(OR(G8&lt;&gt;"",H8&lt;&gt;""),C7,"")</f>
        <v/>
      </c>
      <c r="D8" s="224" t="str">
        <f>IF(OR(G8&lt;&gt;"",H8&lt;&gt;""),D7,"")</f>
        <v/>
      </c>
      <c r="E8" s="224" t="str">
        <f>IF(OR(G8&lt;&gt;"",H8&lt;&gt;""),E7,"")</f>
        <v/>
      </c>
      <c r="F8" s="223"/>
      <c r="G8" s="224" t="str">
        <f>IFERROR(VLOOKUP($A8,'中間シート (2)'!$M$6:$AR$65,G$1,FALSE),"")</f>
        <v/>
      </c>
      <c r="H8" s="224" t="str">
        <f>IFERROR(VLOOKUP($A8,'中間シート (2)'!$M$6:$AR$65,H$1,FALSE),"")</f>
        <v/>
      </c>
      <c r="I8" s="224" t="str">
        <f>IFERROR(VLOOKUP($A8,'中間シート (2)'!$M$6:$AR$65,I$1,FALSE),"")</f>
        <v/>
      </c>
      <c r="J8" s="224" t="str">
        <f>IFERROR(VLOOKUP($A8,'中間シート (2)'!$M$6:$AR$65,J$1,FALSE),"")</f>
        <v/>
      </c>
      <c r="K8" s="224" t="str">
        <f>IFERROR(VLOOKUP($A8,'中間シート (2)'!$M$6:$AR$65,K$1,FALSE),"")</f>
        <v/>
      </c>
      <c r="L8" s="224" t="str">
        <f>IFERROR(VLOOKUP($A8,'中間シート (2)'!$M$6:$AR$65,L$1,FALSE),"")</f>
        <v/>
      </c>
      <c r="M8" s="224" t="str">
        <f>IFERROR(VLOOKUP($A8,'中間シート (2)'!$M$6:$AR$65,M$1,FALSE),"")</f>
        <v/>
      </c>
      <c r="N8" s="224" t="str">
        <f>IFERROR(VLOOKUP($A8,'中間シート (2)'!$M$6:$AR$65,N$1,FALSE),"")</f>
        <v/>
      </c>
      <c r="O8" s="224" t="str">
        <f>IFERROR(VLOOKUP($A8,'中間シート (2)'!$M$6:$AR$65,O$1,FALSE),"")</f>
        <v/>
      </c>
      <c r="P8" s="224" t="str">
        <f>IFERROR(VLOOKUP($A8,'中間シート (2)'!$M$6:$AR$65,P$1,FALSE),"")</f>
        <v/>
      </c>
      <c r="Q8" s="224" t="str">
        <f>IFERROR(VLOOKUP($A8,'中間シート (2)'!$M$6:$AR$65,Q$1,FALSE),"")</f>
        <v/>
      </c>
      <c r="R8" s="224" t="str">
        <f>IFERROR(VLOOKUP($A8,'中間シート (2)'!$M$6:$AR$65,R$1,FALSE),"")</f>
        <v/>
      </c>
      <c r="S8" s="224" t="str">
        <f>IFERROR(VLOOKUP($A8,'中間シート (2)'!$M$6:$AR$65,S$1,FALSE),"")</f>
        <v/>
      </c>
      <c r="T8" s="224" t="str">
        <f>IFERROR(VLOOKUP($A8,'中間シート (2)'!$M$6:$AR$65,T$1,FALSE),"")</f>
        <v/>
      </c>
      <c r="U8" s="224" t="str">
        <f>IFERROR(VLOOKUP($A8,'中間シート (2)'!$M$6:$AR$65,U$1,FALSE),"")</f>
        <v/>
      </c>
      <c r="V8" s="224"/>
      <c r="W8" s="224" t="str">
        <f>IFERROR(VLOOKUP($A8,'中間シート (2)'!$M$6:$AR$65,W$1,FALSE),"")</f>
        <v/>
      </c>
      <c r="X8" s="224" t="str">
        <f>IFERROR(VLOOKUP($A8,'中間シート (2)'!$M$6:$AR$65,X$1,FALSE),"")</f>
        <v/>
      </c>
      <c r="Y8" s="224" t="str">
        <f>IFERROR(VLOOKUP($A8,'中間シート (2)'!$M$6:$AR$65,Y$1,FALSE),"")</f>
        <v/>
      </c>
      <c r="Z8" s="224" t="str">
        <f>IFERROR(VLOOKUP($A8,'中間シート (2)'!$M$6:$AR$65,Z$1,FALSE),"")</f>
        <v/>
      </c>
      <c r="AA8" s="224" t="str">
        <f>IFERROR(VLOOKUP($A8,'中間シート (2)'!$M$6:$AR$65,AA$1,FALSE),"")</f>
        <v/>
      </c>
      <c r="AB8" s="224" t="str">
        <f>IFERROR(VLOOKUP($A8,'中間シート (2)'!$M$6:$AR$65,AB$1,FALSE),"")</f>
        <v/>
      </c>
      <c r="AC8" s="224" t="str">
        <f>IFERROR(VLOOKUP($A8,'中間シート (2)'!$M$6:$AR$65,AC$1,FALSE),"")</f>
        <v/>
      </c>
      <c r="AD8" s="224" t="str">
        <f>IFERROR(VLOOKUP($A8,'中間シート (2)'!$M$6:$AR$65,AD$1,FALSE),"")</f>
        <v/>
      </c>
      <c r="AE8" s="224"/>
      <c r="AF8" s="224"/>
      <c r="AG8" s="224"/>
      <c r="AH8" s="236" t="str">
        <f>IFERROR(VLOOKUP($A8,'中間シート (2)'!$M$6:$BC$67,AH$1,FALSE),"")</f>
        <v/>
      </c>
      <c r="AI8" s="236" t="str">
        <f>IFERROR(VLOOKUP($A8,'中間シート (2)'!$M$6:$BC$67,AI$1,FALSE),"")</f>
        <v/>
      </c>
      <c r="AJ8" s="236" t="str">
        <f>IFERROR(VLOOKUP($A8,'中間シート (2)'!$M$6:$BC$67,AJ$1,FALSE),"")</f>
        <v/>
      </c>
      <c r="AK8" s="236" t="str">
        <f>IFERROR(VLOOKUP($A8,'中間シート (2)'!$M$6:$BC$67,AK$1,FALSE),"")</f>
        <v/>
      </c>
      <c r="AL8" s="236" t="str">
        <f>IFERROR(VLOOKUP($A8,'中間シート (2)'!$M$6:$BC$67,AL$1,FALSE),"")</f>
        <v/>
      </c>
      <c r="AM8" s="236" t="str">
        <f>IFERROR(VLOOKUP($A8,'中間シート (2)'!$M$6:$BC$67,AM$1,FALSE),"")</f>
        <v/>
      </c>
      <c r="AN8" s="236" t="str">
        <f>IFERROR(VLOOKUP($A8,'中間シート (2)'!$M$6:$BC$67,AN$1,FALSE),"")</f>
        <v/>
      </c>
      <c r="AO8" s="236" t="str">
        <f>IFERROR(VLOOKUP($A8,'中間シート (2)'!$M$6:$BC$67,AO$1,FALSE),"")</f>
        <v/>
      </c>
      <c r="AR8" s="225"/>
      <c r="AS8" s="225"/>
      <c r="AT8" s="225"/>
      <c r="AU8" s="54">
        <f t="shared" si="5"/>
        <v>41</v>
      </c>
      <c r="AV8" s="54">
        <f t="shared" si="6"/>
        <v>41</v>
      </c>
      <c r="AW8" s="54" t="str">
        <f t="shared" si="59"/>
        <v/>
      </c>
      <c r="AX8" s="54" t="str">
        <f t="shared" si="60"/>
        <v/>
      </c>
      <c r="AY8" s="54" t="str">
        <f t="shared" si="61"/>
        <v/>
      </c>
      <c r="AZ8" s="54" t="str">
        <f t="shared" si="62"/>
        <v/>
      </c>
      <c r="BA8" s="54" t="str">
        <f t="shared" si="63"/>
        <v/>
      </c>
      <c r="BB8" s="54" t="str">
        <f ca="1">IF(AB8="","",IF(COUNTIF(エラー23シート!$G$5:$G$79, OFFSET(I8,IF(H8="",0,-H8+1),0)*100+OFFSET(X8,IF(H8="",0,-H8+1),0)*10+AB8)&gt;0,23,""))</f>
        <v/>
      </c>
      <c r="BC8" s="54" t="str">
        <f t="shared" si="64"/>
        <v/>
      </c>
      <c r="BD8" s="54" t="str">
        <f t="shared" si="65"/>
        <v/>
      </c>
      <c r="BE8" s="54" t="str">
        <f t="shared" si="66"/>
        <v/>
      </c>
      <c r="BF8" s="54" t="str">
        <f t="shared" si="67"/>
        <v/>
      </c>
      <c r="BG8" s="54" t="str">
        <f t="shared" si="68"/>
        <v/>
      </c>
      <c r="BH8" s="54" t="str">
        <f t="shared" si="69"/>
        <v/>
      </c>
      <c r="BI8" s="54" t="str">
        <f t="shared" si="70"/>
        <v/>
      </c>
      <c r="BJ8" s="54" t="str">
        <f t="shared" si="71"/>
        <v/>
      </c>
      <c r="BK8" s="54" t="str">
        <f t="shared" si="72"/>
        <v/>
      </c>
      <c r="BL8" s="54" t="str">
        <f t="shared" si="73"/>
        <v/>
      </c>
      <c r="BM8" s="54" t="str">
        <f t="shared" si="74"/>
        <v/>
      </c>
      <c r="BN8" s="54" t="str">
        <f t="shared" si="75"/>
        <v/>
      </c>
      <c r="BO8" s="54" t="str">
        <f t="shared" si="76"/>
        <v/>
      </c>
      <c r="BP8" s="54" t="str">
        <f t="shared" si="77"/>
        <v/>
      </c>
      <c r="BQ8" s="54" t="str">
        <f t="shared" si="78"/>
        <v/>
      </c>
      <c r="BR8" s="54" t="str">
        <f t="shared" si="79"/>
        <v/>
      </c>
      <c r="BS8" s="226" t="str">
        <f t="shared" si="80"/>
        <v/>
      </c>
      <c r="BT8" s="54" t="str">
        <f t="shared" si="81"/>
        <v/>
      </c>
      <c r="BU8" s="54" t="str">
        <f t="shared" si="82"/>
        <v/>
      </c>
      <c r="BV8" s="54" t="str">
        <f t="shared" si="83"/>
        <v/>
      </c>
      <c r="BW8" s="54" t="str">
        <f t="shared" si="84"/>
        <v/>
      </c>
      <c r="BX8" s="54" t="str">
        <f t="shared" si="85"/>
        <v/>
      </c>
      <c r="BY8" s="54" t="str">
        <f t="shared" si="86"/>
        <v/>
      </c>
      <c r="BZ8" s="54" t="str">
        <f t="shared" si="87"/>
        <v/>
      </c>
      <c r="CA8" s="54" t="str">
        <f t="shared" si="88"/>
        <v/>
      </c>
      <c r="CB8" s="54" t="str">
        <f t="shared" si="89"/>
        <v/>
      </c>
      <c r="CC8" s="54" t="str">
        <f t="shared" si="90"/>
        <v/>
      </c>
      <c r="CD8" s="54" t="str">
        <f t="shared" si="91"/>
        <v/>
      </c>
      <c r="CE8" s="54" t="str">
        <f t="shared" si="92"/>
        <v/>
      </c>
      <c r="CF8" s="54" t="str">
        <f t="shared" si="93"/>
        <v/>
      </c>
      <c r="CG8" s="54" t="str">
        <f t="shared" si="94"/>
        <v/>
      </c>
      <c r="CH8" s="54" t="str">
        <f t="shared" si="95"/>
        <v/>
      </c>
      <c r="CI8" s="54" t="str">
        <f t="shared" si="96"/>
        <v/>
      </c>
      <c r="CJ8" s="54" t="str">
        <f t="shared" si="97"/>
        <v/>
      </c>
      <c r="CK8" s="54" t="str">
        <f t="shared" si="98"/>
        <v/>
      </c>
      <c r="CL8" s="227" t="str">
        <f t="shared" si="99"/>
        <v/>
      </c>
      <c r="CM8" s="54" t="str">
        <f t="shared" si="100"/>
        <v/>
      </c>
      <c r="CN8" s="54" t="str">
        <f t="shared" si="101"/>
        <v/>
      </c>
      <c r="CO8" s="54" t="str">
        <f t="shared" si="102"/>
        <v/>
      </c>
      <c r="CP8" s="54" t="str">
        <f t="shared" si="103"/>
        <v/>
      </c>
      <c r="CQ8" s="54" t="str">
        <f t="shared" si="104"/>
        <v/>
      </c>
      <c r="CR8" s="54" t="str">
        <f t="shared" si="105"/>
        <v/>
      </c>
      <c r="CS8" s="54" t="str">
        <f t="shared" si="106"/>
        <v/>
      </c>
      <c r="CT8" s="54" t="str">
        <f t="shared" si="107"/>
        <v/>
      </c>
      <c r="CU8" s="54" t="str">
        <f t="shared" si="108"/>
        <v/>
      </c>
      <c r="CV8" s="228">
        <f t="shared" si="109"/>
        <v>0</v>
      </c>
      <c r="CW8" s="54" t="str">
        <f t="shared" si="110"/>
        <v/>
      </c>
      <c r="CX8" s="54" t="str">
        <f t="shared" si="111"/>
        <v/>
      </c>
      <c r="CY8" s="54" t="str">
        <f t="shared" si="112"/>
        <v/>
      </c>
      <c r="CZ8" s="54" t="str">
        <f t="shared" si="113"/>
        <v/>
      </c>
      <c r="DA8" s="54" t="str">
        <f t="shared" si="114"/>
        <v/>
      </c>
      <c r="DB8" s="54" t="str">
        <f t="shared" si="115"/>
        <v/>
      </c>
      <c r="DC8" s="54" t="str">
        <f t="shared" si="116"/>
        <v/>
      </c>
      <c r="DD8" s="54" t="str">
        <f t="shared" si="117"/>
        <v/>
      </c>
      <c r="DE8" s="54" t="str">
        <f t="shared" si="118"/>
        <v/>
      </c>
      <c r="DF8" s="54" t="str">
        <f t="shared" si="119"/>
        <v/>
      </c>
      <c r="DG8" s="54" t="str">
        <f t="shared" si="120"/>
        <v/>
      </c>
      <c r="DH8" s="54" t="str">
        <f t="shared" si="121"/>
        <v/>
      </c>
      <c r="DI8" s="54" t="str">
        <f t="shared" si="122"/>
        <v/>
      </c>
      <c r="DJ8" s="54" t="str">
        <f t="shared" si="123"/>
        <v/>
      </c>
      <c r="DK8" s="54" t="str">
        <f t="shared" si="124"/>
        <v/>
      </c>
      <c r="DL8" s="54" t="str">
        <f t="shared" si="125"/>
        <v/>
      </c>
      <c r="DM8" s="54" t="str">
        <f t="shared" si="126"/>
        <v/>
      </c>
      <c r="DN8" s="54" t="str">
        <f t="shared" si="127"/>
        <v/>
      </c>
      <c r="DO8" s="54" t="str">
        <f t="shared" si="128"/>
        <v/>
      </c>
      <c r="DP8" s="54" t="str">
        <f t="shared" si="129"/>
        <v/>
      </c>
      <c r="DQ8" s="54" t="str">
        <f t="shared" si="130"/>
        <v/>
      </c>
      <c r="DR8" s="54" t="str">
        <f t="shared" si="131"/>
        <v/>
      </c>
      <c r="DS8" s="54" t="str">
        <f t="shared" si="132"/>
        <v/>
      </c>
      <c r="DT8" s="54" t="str">
        <f t="shared" si="133"/>
        <v/>
      </c>
      <c r="DU8" s="54" t="str">
        <f t="shared" si="134"/>
        <v/>
      </c>
      <c r="DV8" s="54" t="str">
        <f t="shared" si="135"/>
        <v/>
      </c>
      <c r="DW8" s="54" t="str">
        <f t="shared" si="136"/>
        <v/>
      </c>
      <c r="DX8" s="54" t="str">
        <f t="shared" si="137"/>
        <v/>
      </c>
      <c r="DY8" s="54" t="str">
        <f t="shared" si="138"/>
        <v/>
      </c>
      <c r="DZ8" s="54" t="str">
        <f t="shared" si="139"/>
        <v/>
      </c>
      <c r="EA8" s="54" t="str">
        <f t="shared" si="140"/>
        <v/>
      </c>
      <c r="EB8" s="54" t="str">
        <f t="shared" si="141"/>
        <v/>
      </c>
      <c r="EC8" s="54" t="str">
        <f t="shared" si="142"/>
        <v/>
      </c>
      <c r="ED8" s="54" t="str">
        <f t="shared" si="143"/>
        <v/>
      </c>
      <c r="EE8" s="54" t="str">
        <f t="shared" si="144"/>
        <v/>
      </c>
      <c r="EF8" s="54" t="str">
        <f t="shared" si="145"/>
        <v/>
      </c>
      <c r="EG8" s="54" t="str">
        <f t="shared" si="146"/>
        <v/>
      </c>
      <c r="EH8" s="54" t="str">
        <f t="shared" si="147"/>
        <v/>
      </c>
      <c r="EI8" s="54" t="str">
        <f t="shared" si="148"/>
        <v/>
      </c>
      <c r="EJ8" s="54" t="str">
        <f t="shared" si="149"/>
        <v/>
      </c>
      <c r="EK8" s="54" t="str">
        <f t="shared" si="150"/>
        <v/>
      </c>
      <c r="EL8" s="54" t="str">
        <f t="shared" si="151"/>
        <v/>
      </c>
      <c r="EM8" s="54" t="str">
        <f t="shared" si="152"/>
        <v/>
      </c>
      <c r="EN8" s="54" t="str">
        <f t="shared" si="153"/>
        <v/>
      </c>
      <c r="EO8" s="54" t="str">
        <f t="shared" si="154"/>
        <v/>
      </c>
      <c r="EP8" s="54" t="str">
        <f t="shared" si="155"/>
        <v/>
      </c>
      <c r="EQ8" s="228" t="str">
        <f t="shared" ca="1" si="156"/>
        <v/>
      </c>
      <c r="ER8" s="228" t="str">
        <f t="shared" ca="1" si="157"/>
        <v/>
      </c>
      <c r="ES8" s="54" t="str">
        <f t="shared" ca="1" si="158"/>
        <v/>
      </c>
      <c r="ET8" s="54" t="str">
        <f t="shared" ca="1" si="159"/>
        <v/>
      </c>
      <c r="EU8" s="54" t="str">
        <f t="shared" ca="1" si="160"/>
        <v/>
      </c>
      <c r="EV8" s="54" t="str">
        <f t="shared" ca="1" si="161"/>
        <v/>
      </c>
      <c r="EW8" s="54" t="str">
        <f t="shared" ca="1" si="162"/>
        <v/>
      </c>
      <c r="EX8" s="54" t="str">
        <f t="shared" ca="1" si="163"/>
        <v/>
      </c>
      <c r="EY8" s="54" t="str">
        <f t="shared" ca="1" si="164"/>
        <v/>
      </c>
      <c r="EZ8" s="54" t="str">
        <f t="shared" ca="1" si="165"/>
        <v/>
      </c>
      <c r="FA8" s="54" t="str">
        <f t="shared" ca="1" si="166"/>
        <v/>
      </c>
      <c r="FB8" s="54" t="str">
        <f t="shared" ca="1" si="167"/>
        <v/>
      </c>
      <c r="FC8" s="54" t="str">
        <f t="shared" ca="1" si="168"/>
        <v/>
      </c>
      <c r="FD8" s="228">
        <f t="shared" si="169"/>
        <v>1</v>
      </c>
      <c r="FE8" s="54" t="str">
        <f t="shared" si="170"/>
        <v/>
      </c>
      <c r="FF8" s="54" t="str">
        <f t="shared" si="171"/>
        <v/>
      </c>
      <c r="FG8" s="54" t="str">
        <f t="shared" si="172"/>
        <v/>
      </c>
      <c r="FH8" s="54" t="str">
        <f t="shared" si="173"/>
        <v/>
      </c>
      <c r="FI8" s="228" t="str">
        <f>IF(B8=0,"",COUNTIF(FD$6:FD8,FD8))</f>
        <v/>
      </c>
      <c r="FJ8" s="54" t="str">
        <f t="shared" si="174"/>
        <v/>
      </c>
      <c r="FK8" s="229" t="str">
        <f t="shared" si="175"/>
        <v/>
      </c>
      <c r="FL8" s="54" t="str">
        <f t="shared" si="176"/>
        <v/>
      </c>
      <c r="FM8" s="54" t="str">
        <f t="shared" si="177"/>
        <v/>
      </c>
      <c r="FN8" s="54" t="str">
        <f t="shared" si="178"/>
        <v/>
      </c>
      <c r="FO8" s="54" t="str">
        <f t="shared" si="179"/>
        <v/>
      </c>
    </row>
    <row r="9" spans="1:171" ht="17.25">
      <c r="A9" s="222">
        <v>4</v>
      </c>
      <c r="B9" s="222">
        <f>COUNTIF('中間シート (2)'!M:M,行政集計シート※記入不要です!A9)</f>
        <v>0</v>
      </c>
      <c r="C9" s="224" t="str">
        <f>IF(OR(G9&lt;&gt;"",H9&lt;&gt;""),C8,"")</f>
        <v/>
      </c>
      <c r="D9" s="224" t="str">
        <f>IF(OR(G9&lt;&gt;"",H9&lt;&gt;""),D8,"")</f>
        <v/>
      </c>
      <c r="E9" s="224" t="str">
        <f>IF(OR(G9&lt;&gt;"",H9&lt;&gt;""),E8,"")</f>
        <v/>
      </c>
      <c r="F9" s="223"/>
      <c r="G9" s="224" t="str">
        <f>IFERROR(VLOOKUP($A9,'中間シート (2)'!$M$6:$AR$65,G$1,FALSE),"")</f>
        <v/>
      </c>
      <c r="H9" s="224" t="str">
        <f>IFERROR(VLOOKUP($A9,'中間シート (2)'!$M$6:$AR$65,H$1,FALSE),"")</f>
        <v/>
      </c>
      <c r="I9" s="224" t="str">
        <f>IFERROR(VLOOKUP($A9,'中間シート (2)'!$M$6:$AR$65,I$1,FALSE),"")</f>
        <v/>
      </c>
      <c r="J9" s="224" t="str">
        <f>IFERROR(VLOOKUP($A9,'中間シート (2)'!$M$6:$AR$65,J$1,FALSE),"")</f>
        <v/>
      </c>
      <c r="K9" s="224" t="str">
        <f>IFERROR(VLOOKUP($A9,'中間シート (2)'!$M$6:$AR$65,K$1,FALSE),"")</f>
        <v/>
      </c>
      <c r="L9" s="224" t="str">
        <f>IFERROR(VLOOKUP($A9,'中間シート (2)'!$M$6:$AR$65,L$1,FALSE),"")</f>
        <v/>
      </c>
      <c r="M9" s="224" t="str">
        <f>IFERROR(VLOOKUP($A9,'中間シート (2)'!$M$6:$AR$65,M$1,FALSE),"")</f>
        <v/>
      </c>
      <c r="N9" s="224" t="str">
        <f>IFERROR(VLOOKUP($A9,'中間シート (2)'!$M$6:$AR$65,N$1,FALSE),"")</f>
        <v/>
      </c>
      <c r="O9" s="224" t="str">
        <f>IFERROR(VLOOKUP($A9,'中間シート (2)'!$M$6:$AR$65,O$1,FALSE),"")</f>
        <v/>
      </c>
      <c r="P9" s="224" t="str">
        <f>IFERROR(VLOOKUP($A9,'中間シート (2)'!$M$6:$AR$65,P$1,FALSE),"")</f>
        <v/>
      </c>
      <c r="Q9" s="224" t="str">
        <f>IFERROR(VLOOKUP($A9,'中間シート (2)'!$M$6:$AR$65,Q$1,FALSE),"")</f>
        <v/>
      </c>
      <c r="R9" s="224" t="str">
        <f>IFERROR(VLOOKUP($A9,'中間シート (2)'!$M$6:$AR$65,R$1,FALSE),"")</f>
        <v/>
      </c>
      <c r="S9" s="224" t="str">
        <f>IFERROR(VLOOKUP($A9,'中間シート (2)'!$M$6:$AR$65,S$1,FALSE),"")</f>
        <v/>
      </c>
      <c r="T9" s="224" t="str">
        <f>IFERROR(VLOOKUP($A9,'中間シート (2)'!$M$6:$AR$65,T$1,FALSE),"")</f>
        <v/>
      </c>
      <c r="U9" s="224" t="str">
        <f>IFERROR(VLOOKUP($A9,'中間シート (2)'!$M$6:$AR$65,U$1,FALSE),"")</f>
        <v/>
      </c>
      <c r="V9" s="224"/>
      <c r="W9" s="224" t="str">
        <f>IFERROR(VLOOKUP($A9,'中間シート (2)'!$M$6:$AR$65,W$1,FALSE),"")</f>
        <v/>
      </c>
      <c r="X9" s="224" t="str">
        <f>IFERROR(VLOOKUP($A9,'中間シート (2)'!$M$6:$AR$65,X$1,FALSE),"")</f>
        <v/>
      </c>
      <c r="Y9" s="224" t="str">
        <f>IFERROR(VLOOKUP($A9,'中間シート (2)'!$M$6:$AR$65,Y$1,FALSE),"")</f>
        <v/>
      </c>
      <c r="Z9" s="224" t="str">
        <f>IFERROR(VLOOKUP($A9,'中間シート (2)'!$M$6:$AR$65,Z$1,FALSE),"")</f>
        <v/>
      </c>
      <c r="AA9" s="224" t="str">
        <f>IFERROR(VLOOKUP($A9,'中間シート (2)'!$M$6:$AR$65,AA$1,FALSE),"")</f>
        <v/>
      </c>
      <c r="AB9" s="224" t="str">
        <f>IFERROR(VLOOKUP($A9,'中間シート (2)'!$M$6:$AR$65,AB$1,FALSE),"")</f>
        <v/>
      </c>
      <c r="AC9" s="224" t="str">
        <f>IFERROR(VLOOKUP($A9,'中間シート (2)'!$M$6:$AR$65,AC$1,FALSE),"")</f>
        <v/>
      </c>
      <c r="AD9" s="224" t="str">
        <f>IFERROR(VLOOKUP($A9,'中間シート (2)'!$M$6:$AR$65,AD$1,FALSE),"")</f>
        <v/>
      </c>
      <c r="AE9" s="224"/>
      <c r="AF9" s="224"/>
      <c r="AG9" s="224"/>
      <c r="AH9" s="236" t="str">
        <f>IFERROR(VLOOKUP($A9,'中間シート (2)'!$M$6:$BC$67,AH$1,FALSE),"")</f>
        <v/>
      </c>
      <c r="AI9" s="236" t="str">
        <f>IFERROR(VLOOKUP($A9,'中間シート (2)'!$M$6:$BC$67,AI$1,FALSE),"")</f>
        <v/>
      </c>
      <c r="AJ9" s="236" t="str">
        <f>IFERROR(VLOOKUP($A9,'中間シート (2)'!$M$6:$BC$67,AJ$1,FALSE),"")</f>
        <v/>
      </c>
      <c r="AK9" s="236" t="str">
        <f>IFERROR(VLOOKUP($A9,'中間シート (2)'!$M$6:$BC$67,AK$1,FALSE),"")</f>
        <v/>
      </c>
      <c r="AL9" s="236" t="str">
        <f>IFERROR(VLOOKUP($A9,'中間シート (2)'!$M$6:$BC$67,AL$1,FALSE),"")</f>
        <v/>
      </c>
      <c r="AM9" s="236" t="str">
        <f>IFERROR(VLOOKUP($A9,'中間シート (2)'!$M$6:$BC$67,AM$1,FALSE),"")</f>
        <v/>
      </c>
      <c r="AN9" s="236" t="str">
        <f>IFERROR(VLOOKUP($A9,'中間シート (2)'!$M$6:$BC$67,AN$1,FALSE),"")</f>
        <v/>
      </c>
      <c r="AO9" s="236" t="str">
        <f>IFERROR(VLOOKUP($A9,'中間シート (2)'!$M$6:$BC$67,AO$1,FALSE),"")</f>
        <v/>
      </c>
      <c r="AR9" s="225"/>
      <c r="AS9" s="225"/>
      <c r="AT9" s="225"/>
      <c r="AU9" s="54">
        <f t="shared" si="5"/>
        <v>41</v>
      </c>
      <c r="AV9" s="54">
        <f t="shared" si="6"/>
        <v>41</v>
      </c>
      <c r="AW9" s="54" t="str">
        <f t="shared" si="59"/>
        <v/>
      </c>
      <c r="AX9" s="54" t="str">
        <f t="shared" si="60"/>
        <v/>
      </c>
      <c r="AY9" s="54" t="str">
        <f t="shared" si="61"/>
        <v/>
      </c>
      <c r="AZ9" s="54" t="str">
        <f t="shared" si="62"/>
        <v/>
      </c>
      <c r="BA9" s="54" t="str">
        <f t="shared" si="63"/>
        <v/>
      </c>
      <c r="BB9" s="54" t="str">
        <f ca="1">IF(AB9="","",IF(COUNTIF(エラー23シート!$G$5:$G$79, OFFSET(I9,IF(H9="",0,-H9+1),0)*100+OFFSET(X9,IF(H9="",0,-H9+1),0)*10+AB9)&gt;0,23,""))</f>
        <v/>
      </c>
      <c r="BC9" s="54" t="str">
        <f t="shared" si="64"/>
        <v/>
      </c>
      <c r="BD9" s="54" t="str">
        <f t="shared" si="65"/>
        <v/>
      </c>
      <c r="BE9" s="54" t="str">
        <f t="shared" si="66"/>
        <v/>
      </c>
      <c r="BF9" s="54" t="str">
        <f t="shared" si="67"/>
        <v/>
      </c>
      <c r="BG9" s="54" t="str">
        <f t="shared" si="68"/>
        <v/>
      </c>
      <c r="BH9" s="54" t="str">
        <f t="shared" si="69"/>
        <v/>
      </c>
      <c r="BI9" s="54" t="str">
        <f t="shared" si="70"/>
        <v/>
      </c>
      <c r="BJ9" s="54" t="str">
        <f t="shared" si="71"/>
        <v/>
      </c>
      <c r="BK9" s="54" t="str">
        <f t="shared" si="72"/>
        <v/>
      </c>
      <c r="BL9" s="54" t="str">
        <f t="shared" si="73"/>
        <v/>
      </c>
      <c r="BM9" s="54" t="str">
        <f t="shared" si="74"/>
        <v/>
      </c>
      <c r="BN9" s="54" t="str">
        <f t="shared" si="75"/>
        <v/>
      </c>
      <c r="BO9" s="54" t="str">
        <f t="shared" si="76"/>
        <v/>
      </c>
      <c r="BP9" s="54" t="str">
        <f t="shared" si="77"/>
        <v/>
      </c>
      <c r="BQ9" s="54" t="str">
        <f t="shared" si="78"/>
        <v/>
      </c>
      <c r="BR9" s="54" t="str">
        <f t="shared" si="79"/>
        <v/>
      </c>
      <c r="BS9" s="226" t="str">
        <f t="shared" si="80"/>
        <v/>
      </c>
      <c r="BT9" s="54" t="str">
        <f t="shared" si="81"/>
        <v/>
      </c>
      <c r="BU9" s="54" t="str">
        <f t="shared" si="82"/>
        <v/>
      </c>
      <c r="BV9" s="54" t="str">
        <f t="shared" si="83"/>
        <v/>
      </c>
      <c r="BW9" s="54" t="str">
        <f t="shared" si="84"/>
        <v/>
      </c>
      <c r="BX9" s="54" t="str">
        <f t="shared" si="85"/>
        <v/>
      </c>
      <c r="BY9" s="54" t="str">
        <f t="shared" si="86"/>
        <v/>
      </c>
      <c r="BZ9" s="54" t="str">
        <f t="shared" si="87"/>
        <v/>
      </c>
      <c r="CA9" s="54" t="str">
        <f t="shared" si="88"/>
        <v/>
      </c>
      <c r="CB9" s="54" t="str">
        <f t="shared" si="89"/>
        <v/>
      </c>
      <c r="CC9" s="54" t="str">
        <f t="shared" si="90"/>
        <v/>
      </c>
      <c r="CD9" s="54" t="str">
        <f t="shared" si="91"/>
        <v/>
      </c>
      <c r="CE9" s="54" t="str">
        <f t="shared" si="92"/>
        <v/>
      </c>
      <c r="CF9" s="54" t="str">
        <f t="shared" si="93"/>
        <v/>
      </c>
      <c r="CG9" s="54" t="str">
        <f t="shared" si="94"/>
        <v/>
      </c>
      <c r="CH9" s="54" t="str">
        <f t="shared" si="95"/>
        <v/>
      </c>
      <c r="CI9" s="54" t="str">
        <f t="shared" si="96"/>
        <v/>
      </c>
      <c r="CJ9" s="54" t="str">
        <f t="shared" si="97"/>
        <v/>
      </c>
      <c r="CK9" s="54" t="str">
        <f t="shared" si="98"/>
        <v/>
      </c>
      <c r="CL9" s="227" t="str">
        <f t="shared" si="99"/>
        <v/>
      </c>
      <c r="CM9" s="54" t="str">
        <f t="shared" si="100"/>
        <v/>
      </c>
      <c r="CN9" s="54" t="str">
        <f t="shared" si="101"/>
        <v/>
      </c>
      <c r="CO9" s="54" t="str">
        <f t="shared" si="102"/>
        <v/>
      </c>
      <c r="CP9" s="54" t="str">
        <f t="shared" si="103"/>
        <v/>
      </c>
      <c r="CQ9" s="54" t="str">
        <f t="shared" si="104"/>
        <v/>
      </c>
      <c r="CR9" s="54" t="str">
        <f t="shared" si="105"/>
        <v/>
      </c>
      <c r="CS9" s="54" t="str">
        <f t="shared" si="106"/>
        <v/>
      </c>
      <c r="CT9" s="54" t="str">
        <f t="shared" si="107"/>
        <v/>
      </c>
      <c r="CU9" s="54" t="str">
        <f t="shared" si="108"/>
        <v/>
      </c>
      <c r="CV9" s="228">
        <f t="shared" si="109"/>
        <v>0</v>
      </c>
      <c r="CW9" s="54" t="str">
        <f t="shared" si="110"/>
        <v/>
      </c>
      <c r="CX9" s="54" t="str">
        <f t="shared" si="111"/>
        <v/>
      </c>
      <c r="CY9" s="54" t="str">
        <f t="shared" si="112"/>
        <v/>
      </c>
      <c r="CZ9" s="54" t="str">
        <f t="shared" si="113"/>
        <v/>
      </c>
      <c r="DA9" s="54" t="str">
        <f t="shared" si="114"/>
        <v/>
      </c>
      <c r="DB9" s="54" t="str">
        <f t="shared" si="115"/>
        <v/>
      </c>
      <c r="DC9" s="54" t="str">
        <f t="shared" si="116"/>
        <v/>
      </c>
      <c r="DD9" s="54" t="str">
        <f t="shared" si="117"/>
        <v/>
      </c>
      <c r="DE9" s="54" t="str">
        <f t="shared" si="118"/>
        <v/>
      </c>
      <c r="DF9" s="54" t="str">
        <f t="shared" si="119"/>
        <v/>
      </c>
      <c r="DG9" s="54" t="str">
        <f t="shared" si="120"/>
        <v/>
      </c>
      <c r="DH9" s="54" t="str">
        <f t="shared" si="121"/>
        <v/>
      </c>
      <c r="DI9" s="54" t="str">
        <f t="shared" si="122"/>
        <v/>
      </c>
      <c r="DJ9" s="54" t="str">
        <f t="shared" si="123"/>
        <v/>
      </c>
      <c r="DK9" s="54" t="str">
        <f t="shared" si="124"/>
        <v/>
      </c>
      <c r="DL9" s="54" t="str">
        <f t="shared" si="125"/>
        <v/>
      </c>
      <c r="DM9" s="54" t="str">
        <f t="shared" si="126"/>
        <v/>
      </c>
      <c r="DN9" s="54" t="str">
        <f t="shared" si="127"/>
        <v/>
      </c>
      <c r="DO9" s="54" t="str">
        <f t="shared" si="128"/>
        <v/>
      </c>
      <c r="DP9" s="54" t="str">
        <f t="shared" si="129"/>
        <v/>
      </c>
      <c r="DQ9" s="54" t="str">
        <f t="shared" si="130"/>
        <v/>
      </c>
      <c r="DR9" s="54" t="str">
        <f t="shared" si="131"/>
        <v/>
      </c>
      <c r="DS9" s="54" t="str">
        <f t="shared" si="132"/>
        <v/>
      </c>
      <c r="DT9" s="54" t="str">
        <f t="shared" si="133"/>
        <v/>
      </c>
      <c r="DU9" s="54" t="str">
        <f t="shared" si="134"/>
        <v/>
      </c>
      <c r="DV9" s="54" t="str">
        <f t="shared" si="135"/>
        <v/>
      </c>
      <c r="DW9" s="54" t="str">
        <f t="shared" si="136"/>
        <v/>
      </c>
      <c r="DX9" s="54" t="str">
        <f t="shared" si="137"/>
        <v/>
      </c>
      <c r="DY9" s="54" t="str">
        <f t="shared" si="138"/>
        <v/>
      </c>
      <c r="DZ9" s="54" t="str">
        <f t="shared" si="139"/>
        <v/>
      </c>
      <c r="EA9" s="54" t="str">
        <f t="shared" si="140"/>
        <v/>
      </c>
      <c r="EB9" s="54" t="str">
        <f t="shared" si="141"/>
        <v/>
      </c>
      <c r="EC9" s="54" t="str">
        <f t="shared" si="142"/>
        <v/>
      </c>
      <c r="ED9" s="54" t="str">
        <f t="shared" si="143"/>
        <v/>
      </c>
      <c r="EE9" s="54" t="str">
        <f t="shared" si="144"/>
        <v/>
      </c>
      <c r="EF9" s="54" t="str">
        <f t="shared" si="145"/>
        <v/>
      </c>
      <c r="EG9" s="54" t="str">
        <f t="shared" si="146"/>
        <v/>
      </c>
      <c r="EH9" s="54" t="str">
        <f t="shared" si="147"/>
        <v/>
      </c>
      <c r="EI9" s="54" t="str">
        <f t="shared" si="148"/>
        <v/>
      </c>
      <c r="EJ9" s="54" t="str">
        <f t="shared" si="149"/>
        <v/>
      </c>
      <c r="EK9" s="54" t="str">
        <f t="shared" si="150"/>
        <v/>
      </c>
      <c r="EL9" s="54" t="str">
        <f t="shared" si="151"/>
        <v/>
      </c>
      <c r="EM9" s="54" t="str">
        <f t="shared" si="152"/>
        <v/>
      </c>
      <c r="EN9" s="54" t="str">
        <f t="shared" si="153"/>
        <v/>
      </c>
      <c r="EO9" s="54" t="str">
        <f t="shared" si="154"/>
        <v/>
      </c>
      <c r="EP9" s="54" t="str">
        <f t="shared" si="155"/>
        <v/>
      </c>
      <c r="EQ9" s="228" t="str">
        <f t="shared" ca="1" si="156"/>
        <v/>
      </c>
      <c r="ER9" s="228" t="str">
        <f t="shared" ca="1" si="157"/>
        <v/>
      </c>
      <c r="ES9" s="54" t="str">
        <f t="shared" ca="1" si="158"/>
        <v/>
      </c>
      <c r="ET9" s="54" t="str">
        <f t="shared" ca="1" si="159"/>
        <v/>
      </c>
      <c r="EU9" s="54" t="str">
        <f t="shared" ca="1" si="160"/>
        <v/>
      </c>
      <c r="EV9" s="54" t="str">
        <f t="shared" ca="1" si="161"/>
        <v/>
      </c>
      <c r="EW9" s="54" t="str">
        <f t="shared" ca="1" si="162"/>
        <v/>
      </c>
      <c r="EX9" s="54" t="str">
        <f t="shared" ca="1" si="163"/>
        <v/>
      </c>
      <c r="EY9" s="54" t="str">
        <f t="shared" ca="1" si="164"/>
        <v/>
      </c>
      <c r="EZ9" s="54" t="str">
        <f t="shared" ca="1" si="165"/>
        <v/>
      </c>
      <c r="FA9" s="54" t="str">
        <f t="shared" ca="1" si="166"/>
        <v/>
      </c>
      <c r="FB9" s="54" t="str">
        <f t="shared" ca="1" si="167"/>
        <v/>
      </c>
      <c r="FC9" s="54" t="str">
        <f t="shared" ca="1" si="168"/>
        <v/>
      </c>
      <c r="FD9" s="228">
        <f t="shared" si="169"/>
        <v>1</v>
      </c>
      <c r="FE9" s="54" t="str">
        <f t="shared" si="170"/>
        <v/>
      </c>
      <c r="FF9" s="54" t="str">
        <f t="shared" si="171"/>
        <v/>
      </c>
      <c r="FG9" s="54" t="str">
        <f t="shared" si="172"/>
        <v/>
      </c>
      <c r="FH9" s="54" t="str">
        <f t="shared" si="173"/>
        <v/>
      </c>
      <c r="FI9" s="228" t="str">
        <f>IF(B9=0,"",COUNTIF(FD$6:FD9,FD9))</f>
        <v/>
      </c>
      <c r="FJ9" s="54" t="str">
        <f t="shared" si="174"/>
        <v/>
      </c>
      <c r="FK9" s="229" t="str">
        <f t="shared" si="175"/>
        <v/>
      </c>
      <c r="FL9" s="54" t="str">
        <f t="shared" si="176"/>
        <v/>
      </c>
      <c r="FM9" s="54" t="str">
        <f t="shared" si="177"/>
        <v/>
      </c>
      <c r="FN9" s="54" t="str">
        <f t="shared" si="178"/>
        <v/>
      </c>
      <c r="FO9" s="54" t="str">
        <f t="shared" si="179"/>
        <v/>
      </c>
    </row>
    <row r="10" spans="1:171" ht="13.5" customHeight="1">
      <c r="A10" s="222">
        <v>5</v>
      </c>
      <c r="B10" s="222">
        <f>COUNTIF('中間シート (2)'!M:M,行政集計シート※記入不要です!A10)</f>
        <v>0</v>
      </c>
      <c r="C10" s="224" t="str">
        <f>IF(OR(G10&lt;&gt;"",H10&lt;&gt;""),C9,"")</f>
        <v/>
      </c>
      <c r="D10" s="224" t="str">
        <f>IF(OR(G10&lt;&gt;"",H10&lt;&gt;""),D9,"")</f>
        <v/>
      </c>
      <c r="E10" s="224" t="str">
        <f>IF(OR(G10&lt;&gt;"",H10&lt;&gt;""),E9,"")</f>
        <v/>
      </c>
      <c r="F10" s="223"/>
      <c r="G10" s="224" t="str">
        <f>IFERROR(VLOOKUP($A10,'中間シート (2)'!$M$6:$AR$65,G$1,FALSE),"")</f>
        <v/>
      </c>
      <c r="H10" s="224" t="str">
        <f>IFERROR(VLOOKUP($A10,'中間シート (2)'!$M$6:$AR$65,H$1,FALSE),"")</f>
        <v/>
      </c>
      <c r="I10" s="224" t="str">
        <f>IFERROR(VLOOKUP($A10,'中間シート (2)'!$M$6:$AR$65,I$1,FALSE),"")</f>
        <v/>
      </c>
      <c r="J10" s="224" t="str">
        <f>IFERROR(VLOOKUP($A10,'中間シート (2)'!$M$6:$AR$65,J$1,FALSE),"")</f>
        <v/>
      </c>
      <c r="K10" s="224" t="str">
        <f>IFERROR(VLOOKUP($A10,'中間シート (2)'!$M$6:$AR$65,K$1,FALSE),"")</f>
        <v/>
      </c>
      <c r="L10" s="224" t="str">
        <f>IFERROR(VLOOKUP($A10,'中間シート (2)'!$M$6:$AR$65,L$1,FALSE),"")</f>
        <v/>
      </c>
      <c r="M10" s="224" t="str">
        <f>IFERROR(VLOOKUP($A10,'中間シート (2)'!$M$6:$AR$65,M$1,FALSE),"")</f>
        <v/>
      </c>
      <c r="N10" s="224" t="str">
        <f>IFERROR(VLOOKUP($A10,'中間シート (2)'!$M$6:$AR$65,N$1,FALSE),"")</f>
        <v/>
      </c>
      <c r="O10" s="224" t="str">
        <f>IFERROR(VLOOKUP($A10,'中間シート (2)'!$M$6:$AR$65,O$1,FALSE),"")</f>
        <v/>
      </c>
      <c r="P10" s="224" t="str">
        <f>IFERROR(VLOOKUP($A10,'中間シート (2)'!$M$6:$AR$65,P$1,FALSE),"")</f>
        <v/>
      </c>
      <c r="Q10" s="224" t="str">
        <f>IFERROR(VLOOKUP($A10,'中間シート (2)'!$M$6:$AR$65,Q$1,FALSE),"")</f>
        <v/>
      </c>
      <c r="R10" s="224" t="str">
        <f>IFERROR(VLOOKUP($A10,'中間シート (2)'!$M$6:$AR$65,R$1,FALSE),"")</f>
        <v/>
      </c>
      <c r="S10" s="224" t="str">
        <f>IFERROR(VLOOKUP($A10,'中間シート (2)'!$M$6:$AR$65,S$1,FALSE),"")</f>
        <v/>
      </c>
      <c r="T10" s="224" t="str">
        <f>IFERROR(VLOOKUP($A10,'中間シート (2)'!$M$6:$AR$65,T$1,FALSE),"")</f>
        <v/>
      </c>
      <c r="U10" s="224" t="str">
        <f>IFERROR(VLOOKUP($A10,'中間シート (2)'!$M$6:$AR$65,U$1,FALSE),"")</f>
        <v/>
      </c>
      <c r="V10" s="224"/>
      <c r="W10" s="224" t="str">
        <f>IFERROR(VLOOKUP($A10,'中間シート (2)'!$M$6:$AR$65,W$1,FALSE),"")</f>
        <v/>
      </c>
      <c r="X10" s="224" t="str">
        <f>IFERROR(VLOOKUP($A10,'中間シート (2)'!$M$6:$AR$65,X$1,FALSE),"")</f>
        <v/>
      </c>
      <c r="Y10" s="224" t="str">
        <f>IFERROR(VLOOKUP($A10,'中間シート (2)'!$M$6:$AR$65,Y$1,FALSE),"")</f>
        <v/>
      </c>
      <c r="Z10" s="224" t="str">
        <f>IFERROR(VLOOKUP($A10,'中間シート (2)'!$M$6:$AR$65,Z$1,FALSE),"")</f>
        <v/>
      </c>
      <c r="AA10" s="224" t="str">
        <f>IFERROR(VLOOKUP($A10,'中間シート (2)'!$M$6:$AR$65,AA$1,FALSE),"")</f>
        <v/>
      </c>
      <c r="AB10" s="224" t="str">
        <f>IFERROR(VLOOKUP($A10,'中間シート (2)'!$M$6:$AR$65,AB$1,FALSE),"")</f>
        <v/>
      </c>
      <c r="AC10" s="224" t="str">
        <f>IFERROR(VLOOKUP($A10,'中間シート (2)'!$M$6:$AR$65,AC$1,FALSE),"")</f>
        <v/>
      </c>
      <c r="AD10" s="224" t="str">
        <f>IFERROR(VLOOKUP($A10,'中間シート (2)'!$M$6:$AR$65,AD$1,FALSE),"")</f>
        <v/>
      </c>
      <c r="AE10" s="224"/>
      <c r="AF10" s="224"/>
      <c r="AG10" s="224"/>
      <c r="AH10" s="236" t="str">
        <f>IFERROR(VLOOKUP($A10,'中間シート (2)'!$M$6:$BC$67,AH$1,FALSE),"")</f>
        <v/>
      </c>
      <c r="AI10" s="236" t="str">
        <f>IFERROR(VLOOKUP($A10,'中間シート (2)'!$M$6:$BC$67,AI$1,FALSE),"")</f>
        <v/>
      </c>
      <c r="AJ10" s="236" t="str">
        <f>IFERROR(VLOOKUP($A10,'中間シート (2)'!$M$6:$BC$67,AJ$1,FALSE),"")</f>
        <v/>
      </c>
      <c r="AK10" s="236" t="str">
        <f>IFERROR(VLOOKUP($A10,'中間シート (2)'!$M$6:$BC$67,AK$1,FALSE),"")</f>
        <v/>
      </c>
      <c r="AL10" s="236" t="str">
        <f>IFERROR(VLOOKUP($A10,'中間シート (2)'!$M$6:$BC$67,AL$1,FALSE),"")</f>
        <v/>
      </c>
      <c r="AM10" s="236" t="str">
        <f>IFERROR(VLOOKUP($A10,'中間シート (2)'!$M$6:$BC$67,AM$1,FALSE),"")</f>
        <v/>
      </c>
      <c r="AN10" s="236" t="str">
        <f>IFERROR(VLOOKUP($A10,'中間シート (2)'!$M$6:$BC$67,AN$1,FALSE),"")</f>
        <v/>
      </c>
      <c r="AO10" s="236" t="str">
        <f>IFERROR(VLOOKUP($A10,'中間シート (2)'!$M$6:$BC$67,AO$1,FALSE),"")</f>
        <v/>
      </c>
      <c r="AR10" s="225"/>
      <c r="AS10" s="225"/>
      <c r="AT10" s="225"/>
      <c r="AU10" s="54">
        <f t="shared" si="5"/>
        <v>41</v>
      </c>
      <c r="AV10" s="54">
        <f t="shared" si="6"/>
        <v>41</v>
      </c>
      <c r="AW10" s="54" t="str">
        <f t="shared" si="59"/>
        <v/>
      </c>
      <c r="AX10" s="54" t="str">
        <f t="shared" si="60"/>
        <v/>
      </c>
      <c r="AY10" s="54" t="str">
        <f t="shared" si="61"/>
        <v/>
      </c>
      <c r="AZ10" s="54" t="str">
        <f t="shared" si="62"/>
        <v/>
      </c>
      <c r="BA10" s="54" t="str">
        <f t="shared" si="63"/>
        <v/>
      </c>
      <c r="BB10" s="54" t="str">
        <f ca="1">IF(AB10="","",IF(COUNTIF(エラー23シート!$G$5:$G$79, OFFSET(I10,IF(H10="",0,-H10+1),0)*100+OFFSET(X10,IF(H10="",0,-H10+1),0)*10+AB10)&gt;0,23,""))</f>
        <v/>
      </c>
      <c r="BC10" s="54" t="str">
        <f t="shared" si="64"/>
        <v/>
      </c>
      <c r="BD10" s="54" t="str">
        <f t="shared" si="65"/>
        <v/>
      </c>
      <c r="BE10" s="54" t="str">
        <f t="shared" si="66"/>
        <v/>
      </c>
      <c r="BF10" s="54" t="str">
        <f t="shared" si="67"/>
        <v/>
      </c>
      <c r="BG10" s="54" t="str">
        <f t="shared" si="68"/>
        <v/>
      </c>
      <c r="BH10" s="54" t="str">
        <f t="shared" si="69"/>
        <v/>
      </c>
      <c r="BI10" s="54" t="str">
        <f t="shared" si="70"/>
        <v/>
      </c>
      <c r="BJ10" s="54" t="str">
        <f t="shared" si="71"/>
        <v/>
      </c>
      <c r="BK10" s="54" t="str">
        <f t="shared" si="72"/>
        <v/>
      </c>
      <c r="BL10" s="54" t="str">
        <f t="shared" si="73"/>
        <v/>
      </c>
      <c r="BM10" s="54" t="str">
        <f t="shared" si="74"/>
        <v/>
      </c>
      <c r="BN10" s="54" t="str">
        <f t="shared" si="75"/>
        <v/>
      </c>
      <c r="BO10" s="54" t="str">
        <f t="shared" si="76"/>
        <v/>
      </c>
      <c r="BP10" s="54" t="str">
        <f t="shared" si="77"/>
        <v/>
      </c>
      <c r="BQ10" s="54" t="str">
        <f t="shared" si="78"/>
        <v/>
      </c>
      <c r="BR10" s="54" t="str">
        <f t="shared" si="79"/>
        <v/>
      </c>
      <c r="BS10" s="226" t="str">
        <f t="shared" si="80"/>
        <v/>
      </c>
      <c r="BT10" s="54" t="str">
        <f t="shared" si="81"/>
        <v/>
      </c>
      <c r="BU10" s="54" t="str">
        <f t="shared" si="82"/>
        <v/>
      </c>
      <c r="BV10" s="54" t="str">
        <f t="shared" si="83"/>
        <v/>
      </c>
      <c r="BW10" s="54" t="str">
        <f t="shared" si="84"/>
        <v/>
      </c>
      <c r="BX10" s="54" t="str">
        <f t="shared" si="85"/>
        <v/>
      </c>
      <c r="BY10" s="54" t="str">
        <f t="shared" si="86"/>
        <v/>
      </c>
      <c r="BZ10" s="54" t="str">
        <f t="shared" si="87"/>
        <v/>
      </c>
      <c r="CA10" s="54" t="str">
        <f t="shared" si="88"/>
        <v/>
      </c>
      <c r="CB10" s="54" t="str">
        <f t="shared" si="89"/>
        <v/>
      </c>
      <c r="CC10" s="54" t="str">
        <f t="shared" si="90"/>
        <v/>
      </c>
      <c r="CD10" s="54" t="str">
        <f t="shared" si="91"/>
        <v/>
      </c>
      <c r="CE10" s="54" t="str">
        <f t="shared" si="92"/>
        <v/>
      </c>
      <c r="CF10" s="54" t="str">
        <f t="shared" si="93"/>
        <v/>
      </c>
      <c r="CG10" s="54" t="str">
        <f t="shared" si="94"/>
        <v/>
      </c>
      <c r="CH10" s="54" t="str">
        <f t="shared" si="95"/>
        <v/>
      </c>
      <c r="CI10" s="54" t="str">
        <f t="shared" si="96"/>
        <v/>
      </c>
      <c r="CJ10" s="54" t="str">
        <f t="shared" si="97"/>
        <v/>
      </c>
      <c r="CK10" s="54" t="str">
        <f t="shared" si="98"/>
        <v/>
      </c>
      <c r="CL10" s="227" t="str">
        <f t="shared" si="99"/>
        <v/>
      </c>
      <c r="CM10" s="54" t="str">
        <f t="shared" si="100"/>
        <v/>
      </c>
      <c r="CN10" s="54" t="str">
        <f t="shared" si="101"/>
        <v/>
      </c>
      <c r="CO10" s="54" t="str">
        <f t="shared" si="102"/>
        <v/>
      </c>
      <c r="CP10" s="54" t="str">
        <f t="shared" si="103"/>
        <v/>
      </c>
      <c r="CQ10" s="54" t="str">
        <f t="shared" si="104"/>
        <v/>
      </c>
      <c r="CR10" s="54" t="str">
        <f t="shared" si="105"/>
        <v/>
      </c>
      <c r="CS10" s="54" t="str">
        <f t="shared" si="106"/>
        <v/>
      </c>
      <c r="CT10" s="54" t="str">
        <f t="shared" si="107"/>
        <v/>
      </c>
      <c r="CU10" s="54" t="str">
        <f t="shared" si="108"/>
        <v/>
      </c>
      <c r="CV10" s="228">
        <f t="shared" si="109"/>
        <v>0</v>
      </c>
      <c r="CW10" s="54" t="str">
        <f t="shared" si="110"/>
        <v/>
      </c>
      <c r="CX10" s="54" t="str">
        <f t="shared" si="111"/>
        <v/>
      </c>
      <c r="CY10" s="54" t="str">
        <f t="shared" si="112"/>
        <v/>
      </c>
      <c r="CZ10" s="54" t="str">
        <f t="shared" si="113"/>
        <v/>
      </c>
      <c r="DA10" s="54" t="str">
        <f t="shared" si="114"/>
        <v/>
      </c>
      <c r="DB10" s="54" t="str">
        <f t="shared" si="115"/>
        <v/>
      </c>
      <c r="DC10" s="54" t="str">
        <f t="shared" si="116"/>
        <v/>
      </c>
      <c r="DD10" s="54" t="str">
        <f t="shared" si="117"/>
        <v/>
      </c>
      <c r="DE10" s="54" t="str">
        <f t="shared" si="118"/>
        <v/>
      </c>
      <c r="DF10" s="54" t="str">
        <f t="shared" si="119"/>
        <v/>
      </c>
      <c r="DG10" s="54" t="str">
        <f t="shared" si="120"/>
        <v/>
      </c>
      <c r="DH10" s="54" t="str">
        <f t="shared" si="121"/>
        <v/>
      </c>
      <c r="DI10" s="54" t="str">
        <f t="shared" si="122"/>
        <v/>
      </c>
      <c r="DJ10" s="54" t="str">
        <f t="shared" si="123"/>
        <v/>
      </c>
      <c r="DK10" s="54" t="str">
        <f t="shared" si="124"/>
        <v/>
      </c>
      <c r="DL10" s="54" t="str">
        <f t="shared" si="125"/>
        <v/>
      </c>
      <c r="DM10" s="54" t="str">
        <f t="shared" si="126"/>
        <v/>
      </c>
      <c r="DN10" s="54" t="str">
        <f t="shared" si="127"/>
        <v/>
      </c>
      <c r="DO10" s="54" t="str">
        <f t="shared" si="128"/>
        <v/>
      </c>
      <c r="DP10" s="54" t="str">
        <f t="shared" si="129"/>
        <v/>
      </c>
      <c r="DQ10" s="54" t="str">
        <f t="shared" si="130"/>
        <v/>
      </c>
      <c r="DR10" s="54" t="str">
        <f t="shared" si="131"/>
        <v/>
      </c>
      <c r="DS10" s="54" t="str">
        <f t="shared" si="132"/>
        <v/>
      </c>
      <c r="DT10" s="54" t="str">
        <f t="shared" si="133"/>
        <v/>
      </c>
      <c r="DU10" s="54" t="str">
        <f t="shared" si="134"/>
        <v/>
      </c>
      <c r="DV10" s="54" t="str">
        <f t="shared" si="135"/>
        <v/>
      </c>
      <c r="DW10" s="54" t="str">
        <f t="shared" si="136"/>
        <v/>
      </c>
      <c r="DX10" s="54" t="str">
        <f t="shared" si="137"/>
        <v/>
      </c>
      <c r="DY10" s="54" t="str">
        <f t="shared" si="138"/>
        <v/>
      </c>
      <c r="DZ10" s="54" t="str">
        <f t="shared" si="139"/>
        <v/>
      </c>
      <c r="EA10" s="54" t="str">
        <f t="shared" si="140"/>
        <v/>
      </c>
      <c r="EB10" s="54" t="str">
        <f t="shared" si="141"/>
        <v/>
      </c>
      <c r="EC10" s="54" t="str">
        <f t="shared" si="142"/>
        <v/>
      </c>
      <c r="ED10" s="54" t="str">
        <f t="shared" si="143"/>
        <v/>
      </c>
      <c r="EE10" s="54" t="str">
        <f t="shared" si="144"/>
        <v/>
      </c>
      <c r="EF10" s="54" t="str">
        <f t="shared" si="145"/>
        <v/>
      </c>
      <c r="EG10" s="54" t="str">
        <f t="shared" si="146"/>
        <v/>
      </c>
      <c r="EH10" s="54" t="str">
        <f t="shared" si="147"/>
        <v/>
      </c>
      <c r="EI10" s="54" t="str">
        <f t="shared" si="148"/>
        <v/>
      </c>
      <c r="EJ10" s="54" t="str">
        <f t="shared" si="149"/>
        <v/>
      </c>
      <c r="EK10" s="54" t="str">
        <f t="shared" si="150"/>
        <v/>
      </c>
      <c r="EL10" s="54" t="str">
        <f t="shared" si="151"/>
        <v/>
      </c>
      <c r="EM10" s="54" t="str">
        <f t="shared" si="152"/>
        <v/>
      </c>
      <c r="EN10" s="54" t="str">
        <f t="shared" si="153"/>
        <v/>
      </c>
      <c r="EO10" s="54" t="str">
        <f t="shared" si="154"/>
        <v/>
      </c>
      <c r="EP10" s="54" t="str">
        <f t="shared" si="155"/>
        <v/>
      </c>
      <c r="EQ10" s="228" t="str">
        <f t="shared" ca="1" si="156"/>
        <v/>
      </c>
      <c r="ER10" s="228" t="str">
        <f t="shared" ca="1" si="157"/>
        <v/>
      </c>
      <c r="ES10" s="54" t="str">
        <f t="shared" ca="1" si="158"/>
        <v/>
      </c>
      <c r="ET10" s="54" t="str">
        <f t="shared" ca="1" si="159"/>
        <v/>
      </c>
      <c r="EU10" s="54" t="str">
        <f t="shared" ca="1" si="160"/>
        <v/>
      </c>
      <c r="EV10" s="54" t="str">
        <f t="shared" ca="1" si="161"/>
        <v/>
      </c>
      <c r="EW10" s="54" t="str">
        <f t="shared" ca="1" si="162"/>
        <v/>
      </c>
      <c r="EX10" s="54" t="str">
        <f t="shared" ca="1" si="163"/>
        <v/>
      </c>
      <c r="EY10" s="54" t="str">
        <f t="shared" ca="1" si="164"/>
        <v/>
      </c>
      <c r="EZ10" s="54" t="str">
        <f t="shared" ca="1" si="165"/>
        <v/>
      </c>
      <c r="FA10" s="54" t="str">
        <f t="shared" ca="1" si="166"/>
        <v/>
      </c>
      <c r="FB10" s="54" t="str">
        <f t="shared" ca="1" si="167"/>
        <v/>
      </c>
      <c r="FC10" s="54" t="str">
        <f t="shared" ca="1" si="168"/>
        <v/>
      </c>
      <c r="FD10" s="228">
        <f t="shared" si="169"/>
        <v>1</v>
      </c>
      <c r="FE10" s="54" t="str">
        <f t="shared" si="170"/>
        <v/>
      </c>
      <c r="FF10" s="54" t="str">
        <f t="shared" si="171"/>
        <v/>
      </c>
      <c r="FG10" s="54" t="str">
        <f t="shared" si="172"/>
        <v/>
      </c>
      <c r="FH10" s="54" t="str">
        <f t="shared" si="173"/>
        <v/>
      </c>
      <c r="FI10" s="228" t="str">
        <f>IF(B10=0,"",COUNTIF(FD$6:FD10,FD10))</f>
        <v/>
      </c>
      <c r="FJ10" s="54" t="str">
        <f t="shared" si="174"/>
        <v/>
      </c>
      <c r="FK10" s="229" t="str">
        <f t="shared" si="175"/>
        <v/>
      </c>
      <c r="FL10" s="54" t="str">
        <f t="shared" si="176"/>
        <v/>
      </c>
      <c r="FM10" s="54" t="str">
        <f t="shared" si="177"/>
        <v/>
      </c>
      <c r="FN10" s="54" t="str">
        <f t="shared" si="178"/>
        <v/>
      </c>
      <c r="FO10" s="54" t="str">
        <f t="shared" si="179"/>
        <v/>
      </c>
    </row>
    <row r="11" spans="1:171" ht="17.25">
      <c r="A11" s="222">
        <v>6</v>
      </c>
      <c r="B11" s="222">
        <f>COUNTIF('中間シート (2)'!M:M,行政集計シート※記入不要です!A11)</f>
        <v>0</v>
      </c>
      <c r="C11" s="230" t="str">
        <f>IF(OR(G11&lt;&gt;"",H11&lt;&gt;""),C10,"")</f>
        <v/>
      </c>
      <c r="D11" s="230" t="str">
        <f>IF(OR(G11&lt;&gt;"",H11&lt;&gt;""),D10,"")</f>
        <v/>
      </c>
      <c r="E11" s="230" t="str">
        <f>IF(OR(G11&lt;&gt;"",H11&lt;&gt;""),E10,"")</f>
        <v/>
      </c>
      <c r="F11" s="231"/>
      <c r="G11" s="224" t="str">
        <f>IFERROR(VLOOKUP($A11,'中間シート (2)'!$M$6:$AR$65,G$1,FALSE),"")</f>
        <v/>
      </c>
      <c r="H11" s="224" t="str">
        <f>IFERROR(VLOOKUP($A11,'中間シート (2)'!$M$6:$AR$65,H$1,FALSE),"")</f>
        <v/>
      </c>
      <c r="I11" s="224" t="str">
        <f>IFERROR(VLOOKUP($A11,'中間シート (2)'!$M$6:$AR$65,I$1,FALSE),"")</f>
        <v/>
      </c>
      <c r="J11" s="224" t="str">
        <f>IFERROR(VLOOKUP($A11,'中間シート (2)'!$M$6:$AR$65,J$1,FALSE),"")</f>
        <v/>
      </c>
      <c r="K11" s="224" t="str">
        <f>IFERROR(VLOOKUP($A11,'中間シート (2)'!$M$6:$AR$65,K$1,FALSE),"")</f>
        <v/>
      </c>
      <c r="L11" s="224" t="str">
        <f>IFERROR(VLOOKUP($A11,'中間シート (2)'!$M$6:$AR$65,L$1,FALSE),"")</f>
        <v/>
      </c>
      <c r="M11" s="224" t="str">
        <f>IFERROR(VLOOKUP($A11,'中間シート (2)'!$M$6:$AR$65,M$1,FALSE),"")</f>
        <v/>
      </c>
      <c r="N11" s="224" t="str">
        <f>IFERROR(VLOOKUP($A11,'中間シート (2)'!$M$6:$AR$65,N$1,FALSE),"")</f>
        <v/>
      </c>
      <c r="O11" s="224" t="str">
        <f>IFERROR(VLOOKUP($A11,'中間シート (2)'!$M$6:$AR$65,O$1,FALSE),"")</f>
        <v/>
      </c>
      <c r="P11" s="224" t="str">
        <f>IFERROR(VLOOKUP($A11,'中間シート (2)'!$M$6:$AR$65,P$1,FALSE),"")</f>
        <v/>
      </c>
      <c r="Q11" s="224" t="str">
        <f>IFERROR(VLOOKUP($A11,'中間シート (2)'!$M$6:$AR$65,Q$1,FALSE),"")</f>
        <v/>
      </c>
      <c r="R11" s="224" t="str">
        <f>IFERROR(VLOOKUP($A11,'中間シート (2)'!$M$6:$AR$65,R$1,FALSE),"")</f>
        <v/>
      </c>
      <c r="S11" s="224" t="str">
        <f>IFERROR(VLOOKUP($A11,'中間シート (2)'!$M$6:$AR$65,S$1,FALSE),"")</f>
        <v/>
      </c>
      <c r="T11" s="224" t="str">
        <f>IFERROR(VLOOKUP($A11,'中間シート (2)'!$M$6:$AR$65,T$1,FALSE),"")</f>
        <v/>
      </c>
      <c r="U11" s="224" t="str">
        <f>IFERROR(VLOOKUP($A11,'中間シート (2)'!$M$6:$AR$65,U$1,FALSE),"")</f>
        <v/>
      </c>
      <c r="V11" s="224"/>
      <c r="W11" s="224" t="str">
        <f>IFERROR(VLOOKUP($A11,'中間シート (2)'!$M$6:$AR$65,W$1,FALSE),"")</f>
        <v/>
      </c>
      <c r="X11" s="224" t="str">
        <f>IFERROR(VLOOKUP($A11,'中間シート (2)'!$M$6:$AR$65,X$1,FALSE),"")</f>
        <v/>
      </c>
      <c r="Y11" s="224" t="str">
        <f>IFERROR(VLOOKUP($A11,'中間シート (2)'!$M$6:$AR$65,Y$1,FALSE),"")</f>
        <v/>
      </c>
      <c r="Z11" s="224" t="str">
        <f>IFERROR(VLOOKUP($A11,'中間シート (2)'!$M$6:$AR$65,Z$1,FALSE),"")</f>
        <v/>
      </c>
      <c r="AA11" s="224" t="str">
        <f>IFERROR(VLOOKUP($A11,'中間シート (2)'!$M$6:$AR$65,AA$1,FALSE),"")</f>
        <v/>
      </c>
      <c r="AB11" s="224" t="str">
        <f>IFERROR(VLOOKUP($A11,'中間シート (2)'!$M$6:$AR$65,AB$1,FALSE),"")</f>
        <v/>
      </c>
      <c r="AC11" s="224" t="str">
        <f>IFERROR(VLOOKUP($A11,'中間シート (2)'!$M$6:$AR$65,AC$1,FALSE),"")</f>
        <v/>
      </c>
      <c r="AD11" s="224" t="str">
        <f>IFERROR(VLOOKUP($A11,'中間シート (2)'!$M$6:$AR$65,AD$1,FALSE),"")</f>
        <v/>
      </c>
      <c r="AE11" s="224"/>
      <c r="AF11" s="224"/>
      <c r="AG11" s="224"/>
      <c r="AH11" s="236" t="str">
        <f>IFERROR(VLOOKUP($A11,'中間シート (2)'!$M$6:$BC$67,AH$1,FALSE),"")</f>
        <v/>
      </c>
      <c r="AI11" s="236" t="str">
        <f>IFERROR(VLOOKUP($A11,'中間シート (2)'!$M$6:$BC$67,AI$1,FALSE),"")</f>
        <v/>
      </c>
      <c r="AJ11" s="236" t="str">
        <f>IFERROR(VLOOKUP($A11,'中間シート (2)'!$M$6:$BC$67,AJ$1,FALSE),"")</f>
        <v/>
      </c>
      <c r="AK11" s="236" t="str">
        <f>IFERROR(VLOOKUP($A11,'中間シート (2)'!$M$6:$BC$67,AK$1,FALSE),"")</f>
        <v/>
      </c>
      <c r="AL11" s="236" t="str">
        <f>IFERROR(VLOOKUP($A11,'中間シート (2)'!$M$6:$BC$67,AL$1,FALSE),"")</f>
        <v/>
      </c>
      <c r="AM11" s="236" t="str">
        <f>IFERROR(VLOOKUP($A11,'中間シート (2)'!$M$6:$BC$67,AM$1,FALSE),"")</f>
        <v/>
      </c>
      <c r="AN11" s="236" t="str">
        <f>IFERROR(VLOOKUP($A11,'中間シート (2)'!$M$6:$BC$67,AN$1,FALSE),"")</f>
        <v/>
      </c>
      <c r="AO11" s="236" t="str">
        <f>IFERROR(VLOOKUP($A11,'中間シート (2)'!$M$6:$BC$67,AO$1,FALSE),"")</f>
        <v/>
      </c>
      <c r="AR11" s="225"/>
      <c r="AS11" s="225"/>
      <c r="AT11" s="225"/>
      <c r="AU11" s="54">
        <f t="shared" si="5"/>
        <v>41</v>
      </c>
      <c r="AV11" s="54">
        <f t="shared" si="6"/>
        <v>41</v>
      </c>
      <c r="AW11" s="54" t="str">
        <f t="shared" si="59"/>
        <v/>
      </c>
      <c r="AX11" s="54" t="str">
        <f t="shared" si="60"/>
        <v/>
      </c>
      <c r="AY11" s="54" t="str">
        <f t="shared" si="61"/>
        <v/>
      </c>
      <c r="AZ11" s="54" t="str">
        <f t="shared" si="62"/>
        <v/>
      </c>
      <c r="BA11" s="54" t="str">
        <f t="shared" si="63"/>
        <v/>
      </c>
      <c r="BB11" s="54" t="str">
        <f ca="1">IF(AB11="","",IF(COUNTIF(エラー23シート!$G$5:$G$79, OFFSET(I11,IF(H11="",0,-H11+1),0)*100+OFFSET(X11,IF(H11="",0,-H11+1),0)*10+AB11)&gt;0,23,""))</f>
        <v/>
      </c>
      <c r="BC11" s="54" t="str">
        <f t="shared" si="64"/>
        <v/>
      </c>
      <c r="BD11" s="54" t="str">
        <f t="shared" si="65"/>
        <v/>
      </c>
      <c r="BE11" s="54" t="str">
        <f t="shared" si="66"/>
        <v/>
      </c>
      <c r="BF11" s="54" t="str">
        <f t="shared" si="67"/>
        <v/>
      </c>
      <c r="BG11" s="54" t="str">
        <f t="shared" si="68"/>
        <v/>
      </c>
      <c r="BH11" s="54" t="str">
        <f t="shared" si="69"/>
        <v/>
      </c>
      <c r="BI11" s="54" t="str">
        <f t="shared" si="70"/>
        <v/>
      </c>
      <c r="BJ11" s="54" t="str">
        <f t="shared" si="71"/>
        <v/>
      </c>
      <c r="BK11" s="54" t="str">
        <f t="shared" si="72"/>
        <v/>
      </c>
      <c r="BL11" s="54" t="str">
        <f t="shared" si="73"/>
        <v/>
      </c>
      <c r="BM11" s="54" t="str">
        <f t="shared" si="74"/>
        <v/>
      </c>
      <c r="BN11" s="54" t="str">
        <f t="shared" si="75"/>
        <v/>
      </c>
      <c r="BO11" s="54" t="str">
        <f t="shared" si="76"/>
        <v/>
      </c>
      <c r="BP11" s="54" t="str">
        <f t="shared" si="77"/>
        <v/>
      </c>
      <c r="BQ11" s="54" t="str">
        <f t="shared" si="78"/>
        <v/>
      </c>
      <c r="BR11" s="54" t="str">
        <f t="shared" si="79"/>
        <v/>
      </c>
      <c r="BS11" s="226" t="str">
        <f t="shared" si="80"/>
        <v/>
      </c>
      <c r="BT11" s="54" t="str">
        <f t="shared" si="81"/>
        <v/>
      </c>
      <c r="BU11" s="54" t="str">
        <f t="shared" si="82"/>
        <v/>
      </c>
      <c r="BV11" s="54" t="str">
        <f t="shared" si="83"/>
        <v/>
      </c>
      <c r="BW11" s="54" t="str">
        <f t="shared" si="84"/>
        <v/>
      </c>
      <c r="BX11" s="54" t="str">
        <f t="shared" si="85"/>
        <v/>
      </c>
      <c r="BY11" s="54" t="str">
        <f t="shared" si="86"/>
        <v/>
      </c>
      <c r="BZ11" s="54" t="str">
        <f t="shared" si="87"/>
        <v/>
      </c>
      <c r="CA11" s="54" t="str">
        <f t="shared" si="88"/>
        <v/>
      </c>
      <c r="CB11" s="54" t="str">
        <f t="shared" si="89"/>
        <v/>
      </c>
      <c r="CC11" s="54" t="str">
        <f t="shared" si="90"/>
        <v/>
      </c>
      <c r="CD11" s="54" t="str">
        <f t="shared" si="91"/>
        <v/>
      </c>
      <c r="CE11" s="54" t="str">
        <f t="shared" si="92"/>
        <v/>
      </c>
      <c r="CF11" s="54" t="str">
        <f t="shared" si="93"/>
        <v/>
      </c>
      <c r="CG11" s="54" t="str">
        <f t="shared" si="94"/>
        <v/>
      </c>
      <c r="CH11" s="54" t="str">
        <f t="shared" si="95"/>
        <v/>
      </c>
      <c r="CI11" s="54" t="str">
        <f t="shared" si="96"/>
        <v/>
      </c>
      <c r="CJ11" s="54" t="str">
        <f t="shared" si="97"/>
        <v/>
      </c>
      <c r="CK11" s="54" t="str">
        <f t="shared" si="98"/>
        <v/>
      </c>
      <c r="CL11" s="227" t="str">
        <f t="shared" si="99"/>
        <v/>
      </c>
      <c r="CM11" s="54" t="str">
        <f t="shared" si="100"/>
        <v/>
      </c>
      <c r="CN11" s="54" t="str">
        <f t="shared" si="101"/>
        <v/>
      </c>
      <c r="CO11" s="54" t="str">
        <f t="shared" si="102"/>
        <v/>
      </c>
      <c r="CP11" s="54" t="str">
        <f t="shared" si="103"/>
        <v/>
      </c>
      <c r="CQ11" s="54" t="str">
        <f t="shared" si="104"/>
        <v/>
      </c>
      <c r="CR11" s="54" t="str">
        <f t="shared" si="105"/>
        <v/>
      </c>
      <c r="CS11" s="54" t="str">
        <f t="shared" si="106"/>
        <v/>
      </c>
      <c r="CT11" s="54" t="str">
        <f t="shared" si="107"/>
        <v/>
      </c>
      <c r="CU11" s="54" t="str">
        <f t="shared" si="108"/>
        <v/>
      </c>
      <c r="CV11" s="228">
        <f t="shared" si="109"/>
        <v>0</v>
      </c>
      <c r="CW11" s="54" t="str">
        <f t="shared" si="110"/>
        <v/>
      </c>
      <c r="CX11" s="54" t="str">
        <f t="shared" si="111"/>
        <v/>
      </c>
      <c r="CY11" s="54" t="str">
        <f t="shared" si="112"/>
        <v/>
      </c>
      <c r="CZ11" s="54" t="str">
        <f t="shared" si="113"/>
        <v/>
      </c>
      <c r="DA11" s="54" t="str">
        <f t="shared" si="114"/>
        <v/>
      </c>
      <c r="DB11" s="54" t="str">
        <f t="shared" si="115"/>
        <v/>
      </c>
      <c r="DC11" s="54" t="str">
        <f t="shared" si="116"/>
        <v/>
      </c>
      <c r="DD11" s="54" t="str">
        <f t="shared" si="117"/>
        <v/>
      </c>
      <c r="DE11" s="54" t="str">
        <f t="shared" si="118"/>
        <v/>
      </c>
      <c r="DF11" s="54" t="str">
        <f t="shared" si="119"/>
        <v/>
      </c>
      <c r="DG11" s="54" t="str">
        <f t="shared" si="120"/>
        <v/>
      </c>
      <c r="DH11" s="54" t="str">
        <f t="shared" si="121"/>
        <v/>
      </c>
      <c r="DI11" s="54" t="str">
        <f t="shared" si="122"/>
        <v/>
      </c>
      <c r="DJ11" s="54" t="str">
        <f t="shared" si="123"/>
        <v/>
      </c>
      <c r="DK11" s="54" t="str">
        <f t="shared" si="124"/>
        <v/>
      </c>
      <c r="DL11" s="54" t="str">
        <f t="shared" si="125"/>
        <v/>
      </c>
      <c r="DM11" s="54" t="str">
        <f t="shared" si="126"/>
        <v/>
      </c>
      <c r="DN11" s="54" t="str">
        <f t="shared" si="127"/>
        <v/>
      </c>
      <c r="DO11" s="54" t="str">
        <f t="shared" si="128"/>
        <v/>
      </c>
      <c r="DP11" s="54" t="str">
        <f t="shared" si="129"/>
        <v/>
      </c>
      <c r="DQ11" s="54" t="str">
        <f t="shared" si="130"/>
        <v/>
      </c>
      <c r="DR11" s="54" t="str">
        <f t="shared" si="131"/>
        <v/>
      </c>
      <c r="DS11" s="54" t="str">
        <f t="shared" si="132"/>
        <v/>
      </c>
      <c r="DT11" s="54" t="str">
        <f t="shared" si="133"/>
        <v/>
      </c>
      <c r="DU11" s="54" t="str">
        <f t="shared" si="134"/>
        <v/>
      </c>
      <c r="DV11" s="54" t="str">
        <f t="shared" si="135"/>
        <v/>
      </c>
      <c r="DW11" s="54" t="str">
        <f t="shared" si="136"/>
        <v/>
      </c>
      <c r="DX11" s="54" t="str">
        <f t="shared" si="137"/>
        <v/>
      </c>
      <c r="DY11" s="54" t="str">
        <f t="shared" si="138"/>
        <v/>
      </c>
      <c r="DZ11" s="54" t="str">
        <f t="shared" si="139"/>
        <v/>
      </c>
      <c r="EA11" s="54" t="str">
        <f t="shared" si="140"/>
        <v/>
      </c>
      <c r="EB11" s="54" t="str">
        <f t="shared" si="141"/>
        <v/>
      </c>
      <c r="EC11" s="54" t="str">
        <f t="shared" si="142"/>
        <v/>
      </c>
      <c r="ED11" s="54" t="str">
        <f t="shared" si="143"/>
        <v/>
      </c>
      <c r="EE11" s="54" t="str">
        <f t="shared" si="144"/>
        <v/>
      </c>
      <c r="EF11" s="54" t="str">
        <f t="shared" si="145"/>
        <v/>
      </c>
      <c r="EG11" s="54" t="str">
        <f t="shared" si="146"/>
        <v/>
      </c>
      <c r="EH11" s="54" t="str">
        <f t="shared" si="147"/>
        <v/>
      </c>
      <c r="EI11" s="54" t="str">
        <f t="shared" si="148"/>
        <v/>
      </c>
      <c r="EJ11" s="54" t="str">
        <f t="shared" si="149"/>
        <v/>
      </c>
      <c r="EK11" s="54" t="str">
        <f t="shared" si="150"/>
        <v/>
      </c>
      <c r="EL11" s="54" t="str">
        <f t="shared" si="151"/>
        <v/>
      </c>
      <c r="EM11" s="54" t="str">
        <f t="shared" si="152"/>
        <v/>
      </c>
      <c r="EN11" s="54" t="str">
        <f t="shared" si="153"/>
        <v/>
      </c>
      <c r="EO11" s="54" t="str">
        <f t="shared" si="154"/>
        <v/>
      </c>
      <c r="EP11" s="54" t="str">
        <f t="shared" si="155"/>
        <v/>
      </c>
      <c r="EQ11" s="228" t="str">
        <f t="shared" ca="1" si="156"/>
        <v/>
      </c>
      <c r="ER11" s="228" t="str">
        <f t="shared" ca="1" si="157"/>
        <v/>
      </c>
      <c r="ES11" s="54" t="str">
        <f t="shared" ca="1" si="158"/>
        <v/>
      </c>
      <c r="ET11" s="54" t="str">
        <f t="shared" ca="1" si="159"/>
        <v/>
      </c>
      <c r="EU11" s="54" t="str">
        <f t="shared" ca="1" si="160"/>
        <v/>
      </c>
      <c r="EV11" s="54" t="str">
        <f t="shared" ca="1" si="161"/>
        <v/>
      </c>
      <c r="EW11" s="54" t="str">
        <f t="shared" ca="1" si="162"/>
        <v/>
      </c>
      <c r="EX11" s="54" t="str">
        <f t="shared" ca="1" si="163"/>
        <v/>
      </c>
      <c r="EY11" s="54" t="str">
        <f t="shared" ca="1" si="164"/>
        <v/>
      </c>
      <c r="EZ11" s="54" t="str">
        <f t="shared" ca="1" si="165"/>
        <v/>
      </c>
      <c r="FA11" s="54" t="str">
        <f t="shared" ca="1" si="166"/>
        <v/>
      </c>
      <c r="FB11" s="54" t="str">
        <f t="shared" ca="1" si="167"/>
        <v/>
      </c>
      <c r="FC11" s="54" t="str">
        <f t="shared" ca="1" si="168"/>
        <v/>
      </c>
      <c r="FD11" s="228">
        <f t="shared" si="169"/>
        <v>1</v>
      </c>
      <c r="FE11" s="54" t="str">
        <f t="shared" si="170"/>
        <v/>
      </c>
      <c r="FF11" s="54" t="str">
        <f t="shared" si="171"/>
        <v/>
      </c>
      <c r="FG11" s="54" t="str">
        <f t="shared" si="172"/>
        <v/>
      </c>
      <c r="FH11" s="54" t="str">
        <f t="shared" si="173"/>
        <v/>
      </c>
      <c r="FI11" s="228" t="str">
        <f>IF(B11=0,"",COUNTIF(FD$6:FD11,FD11))</f>
        <v/>
      </c>
      <c r="FJ11" s="54" t="str">
        <f t="shared" si="174"/>
        <v/>
      </c>
      <c r="FK11" s="229" t="str">
        <f t="shared" si="175"/>
        <v/>
      </c>
      <c r="FL11" s="54" t="str">
        <f t="shared" si="176"/>
        <v/>
      </c>
      <c r="FM11" s="54" t="str">
        <f t="shared" si="177"/>
        <v/>
      </c>
      <c r="FN11" s="54" t="str">
        <f t="shared" si="178"/>
        <v/>
      </c>
      <c r="FO11" s="54" t="str">
        <f t="shared" si="179"/>
        <v/>
      </c>
    </row>
    <row r="12" spans="1:171" ht="17.25">
      <c r="A12" s="222">
        <v>7</v>
      </c>
      <c r="B12" s="222">
        <f>COUNTIF('中間シート (2)'!M:M,行政集計シート※記入不要です!A12)</f>
        <v>0</v>
      </c>
      <c r="C12" s="230" t="str">
        <f t="shared" ref="C12:C40" si="180">IF(OR(G12&lt;&gt;"",H12&lt;&gt;""),C11,"")</f>
        <v/>
      </c>
      <c r="D12" s="230" t="str">
        <f t="shared" ref="D12:D40" si="181">IF(OR(G12&lt;&gt;"",H12&lt;&gt;""),D11,"")</f>
        <v/>
      </c>
      <c r="E12" s="230" t="str">
        <f t="shared" ref="E12:E65" si="182">IF(OR(G12&lt;&gt;"",H12&lt;&gt;""),E11,"")</f>
        <v/>
      </c>
      <c r="F12" s="231"/>
      <c r="G12" s="224" t="str">
        <f>IFERROR(VLOOKUP($A12,'中間シート (2)'!$M$6:$AR$65,G$1,FALSE),"")</f>
        <v/>
      </c>
      <c r="H12" s="224" t="str">
        <f>IFERROR(VLOOKUP($A12,'中間シート (2)'!$M$6:$AR$65,H$1,FALSE),"")</f>
        <v/>
      </c>
      <c r="I12" s="224" t="str">
        <f>IFERROR(VLOOKUP($A12,'中間シート (2)'!$M$6:$AR$65,I$1,FALSE),"")</f>
        <v/>
      </c>
      <c r="J12" s="224" t="str">
        <f>IFERROR(VLOOKUP($A12,'中間シート (2)'!$M$6:$AR$65,J$1,FALSE),"")</f>
        <v/>
      </c>
      <c r="K12" s="224" t="str">
        <f>IFERROR(VLOOKUP($A12,'中間シート (2)'!$M$6:$AR$65,K$1,FALSE),"")</f>
        <v/>
      </c>
      <c r="L12" s="224" t="str">
        <f>IFERROR(VLOOKUP($A12,'中間シート (2)'!$M$6:$AR$65,L$1,FALSE),"")</f>
        <v/>
      </c>
      <c r="M12" s="224" t="str">
        <f>IFERROR(VLOOKUP($A12,'中間シート (2)'!$M$6:$AR$65,M$1,FALSE),"")</f>
        <v/>
      </c>
      <c r="N12" s="224" t="str">
        <f>IFERROR(VLOOKUP($A12,'中間シート (2)'!$M$6:$AR$65,N$1,FALSE),"")</f>
        <v/>
      </c>
      <c r="O12" s="224" t="str">
        <f>IFERROR(VLOOKUP($A12,'中間シート (2)'!$M$6:$AR$65,O$1,FALSE),"")</f>
        <v/>
      </c>
      <c r="P12" s="224" t="str">
        <f>IFERROR(VLOOKUP($A12,'中間シート (2)'!$M$6:$AR$65,P$1,FALSE),"")</f>
        <v/>
      </c>
      <c r="Q12" s="224" t="str">
        <f>IFERROR(VLOOKUP($A12,'中間シート (2)'!$M$6:$AR$65,Q$1,FALSE),"")</f>
        <v/>
      </c>
      <c r="R12" s="224" t="str">
        <f>IFERROR(VLOOKUP($A12,'中間シート (2)'!$M$6:$AR$65,R$1,FALSE),"")</f>
        <v/>
      </c>
      <c r="S12" s="224" t="str">
        <f>IFERROR(VLOOKUP($A12,'中間シート (2)'!$M$6:$AR$65,S$1,FALSE),"")</f>
        <v/>
      </c>
      <c r="T12" s="224" t="str">
        <f>IFERROR(VLOOKUP($A12,'中間シート (2)'!$M$6:$AR$65,T$1,FALSE),"")</f>
        <v/>
      </c>
      <c r="U12" s="224" t="str">
        <f>IFERROR(VLOOKUP($A12,'中間シート (2)'!$M$6:$AR$65,U$1,FALSE),"")</f>
        <v/>
      </c>
      <c r="V12" s="224"/>
      <c r="W12" s="224" t="str">
        <f>IFERROR(VLOOKUP($A12,'中間シート (2)'!$M$6:$AR$65,W$1,FALSE),"")</f>
        <v/>
      </c>
      <c r="X12" s="224" t="str">
        <f>IFERROR(VLOOKUP($A12,'中間シート (2)'!$M$6:$AR$65,X$1,FALSE),"")</f>
        <v/>
      </c>
      <c r="Y12" s="224" t="str">
        <f>IFERROR(VLOOKUP($A12,'中間シート (2)'!$M$6:$AR$65,Y$1,FALSE),"")</f>
        <v/>
      </c>
      <c r="Z12" s="224" t="str">
        <f>IFERROR(VLOOKUP($A12,'中間シート (2)'!$M$6:$AR$65,Z$1,FALSE),"")</f>
        <v/>
      </c>
      <c r="AA12" s="224" t="str">
        <f>IFERROR(VLOOKUP($A12,'中間シート (2)'!$M$6:$AR$65,AA$1,FALSE),"")</f>
        <v/>
      </c>
      <c r="AB12" s="224" t="str">
        <f>IFERROR(VLOOKUP($A12,'中間シート (2)'!$M$6:$AR$65,AB$1,FALSE),"")</f>
        <v/>
      </c>
      <c r="AC12" s="224" t="str">
        <f>IFERROR(VLOOKUP($A12,'中間シート (2)'!$M$6:$AR$65,AC$1,FALSE),"")</f>
        <v/>
      </c>
      <c r="AD12" s="224" t="str">
        <f>IFERROR(VLOOKUP($A12,'中間シート (2)'!$M$6:$AR$65,AD$1,FALSE),"")</f>
        <v/>
      </c>
      <c r="AE12" s="224"/>
      <c r="AF12" s="224"/>
      <c r="AG12" s="224"/>
      <c r="AH12" s="236" t="str">
        <f>IFERROR(VLOOKUP($A12,'中間シート (2)'!$M$6:$BC$67,AH$1,FALSE),"")</f>
        <v/>
      </c>
      <c r="AI12" s="236" t="str">
        <f>IFERROR(VLOOKUP($A12,'中間シート (2)'!$M$6:$BC$67,AI$1,FALSE),"")</f>
        <v/>
      </c>
      <c r="AJ12" s="236" t="str">
        <f>IFERROR(VLOOKUP($A12,'中間シート (2)'!$M$6:$BC$67,AJ$1,FALSE),"")</f>
        <v/>
      </c>
      <c r="AK12" s="236" t="str">
        <f>IFERROR(VLOOKUP($A12,'中間シート (2)'!$M$6:$BC$67,AK$1,FALSE),"")</f>
        <v/>
      </c>
      <c r="AL12" s="236" t="str">
        <f>IFERROR(VLOOKUP($A12,'中間シート (2)'!$M$6:$BC$67,AL$1,FALSE),"")</f>
        <v/>
      </c>
      <c r="AM12" s="236" t="str">
        <f>IFERROR(VLOOKUP($A12,'中間シート (2)'!$M$6:$BC$67,AM$1,FALSE),"")</f>
        <v/>
      </c>
      <c r="AN12" s="236" t="str">
        <f>IFERROR(VLOOKUP($A12,'中間シート (2)'!$M$6:$BC$67,AN$1,FALSE),"")</f>
        <v/>
      </c>
      <c r="AO12" s="236" t="str">
        <f>IFERROR(VLOOKUP($A12,'中間シート (2)'!$M$6:$BC$67,AO$1,FALSE),"")</f>
        <v/>
      </c>
      <c r="AR12" s="225"/>
      <c r="AS12" s="225"/>
      <c r="AT12" s="225"/>
      <c r="AU12" s="54">
        <f t="shared" si="5"/>
        <v>41</v>
      </c>
      <c r="AV12" s="54">
        <f t="shared" si="6"/>
        <v>41</v>
      </c>
      <c r="AW12" s="54" t="str">
        <f t="shared" si="59"/>
        <v/>
      </c>
      <c r="AX12" s="54" t="str">
        <f t="shared" si="60"/>
        <v/>
      </c>
      <c r="AY12" s="54" t="str">
        <f t="shared" si="61"/>
        <v/>
      </c>
      <c r="AZ12" s="54" t="str">
        <f t="shared" si="62"/>
        <v/>
      </c>
      <c r="BA12" s="54" t="str">
        <f t="shared" si="63"/>
        <v/>
      </c>
      <c r="BB12" s="54" t="str">
        <f ca="1">IF(AB12="","",IF(COUNTIF(エラー23シート!$G$5:$G$79, OFFSET(I12,IF(H12="",0,-H12+1),0)*100+OFFSET(X12,IF(H12="",0,-H12+1),0)*10+AB12)&gt;0,23,""))</f>
        <v/>
      </c>
      <c r="BC12" s="54" t="str">
        <f t="shared" si="64"/>
        <v/>
      </c>
      <c r="BD12" s="54" t="str">
        <f t="shared" si="65"/>
        <v/>
      </c>
      <c r="BE12" s="54" t="str">
        <f t="shared" si="66"/>
        <v/>
      </c>
      <c r="BF12" s="54" t="str">
        <f t="shared" si="67"/>
        <v/>
      </c>
      <c r="BG12" s="54" t="str">
        <f t="shared" si="68"/>
        <v/>
      </c>
      <c r="BH12" s="54" t="str">
        <f t="shared" si="69"/>
        <v/>
      </c>
      <c r="BI12" s="54" t="str">
        <f t="shared" si="70"/>
        <v/>
      </c>
      <c r="BJ12" s="54" t="str">
        <f t="shared" si="71"/>
        <v/>
      </c>
      <c r="BK12" s="54" t="str">
        <f t="shared" si="72"/>
        <v/>
      </c>
      <c r="BL12" s="54" t="str">
        <f t="shared" si="73"/>
        <v/>
      </c>
      <c r="BM12" s="54" t="str">
        <f t="shared" si="74"/>
        <v/>
      </c>
      <c r="BN12" s="54" t="str">
        <f t="shared" si="75"/>
        <v/>
      </c>
      <c r="BO12" s="54" t="str">
        <f t="shared" si="76"/>
        <v/>
      </c>
      <c r="BP12" s="54" t="str">
        <f t="shared" si="77"/>
        <v/>
      </c>
      <c r="BQ12" s="54" t="str">
        <f t="shared" si="78"/>
        <v/>
      </c>
      <c r="BR12" s="54" t="str">
        <f t="shared" si="79"/>
        <v/>
      </c>
      <c r="BS12" s="226" t="str">
        <f t="shared" si="80"/>
        <v/>
      </c>
      <c r="BT12" s="54" t="str">
        <f t="shared" si="81"/>
        <v/>
      </c>
      <c r="BU12" s="54" t="str">
        <f t="shared" si="82"/>
        <v/>
      </c>
      <c r="BV12" s="54" t="str">
        <f t="shared" si="83"/>
        <v/>
      </c>
      <c r="BW12" s="54" t="str">
        <f t="shared" si="84"/>
        <v/>
      </c>
      <c r="BX12" s="54" t="str">
        <f t="shared" si="85"/>
        <v/>
      </c>
      <c r="BY12" s="54" t="str">
        <f t="shared" si="86"/>
        <v/>
      </c>
      <c r="BZ12" s="54" t="str">
        <f t="shared" si="87"/>
        <v/>
      </c>
      <c r="CA12" s="54" t="str">
        <f t="shared" si="88"/>
        <v/>
      </c>
      <c r="CB12" s="54" t="str">
        <f t="shared" si="89"/>
        <v/>
      </c>
      <c r="CC12" s="54" t="str">
        <f t="shared" si="90"/>
        <v/>
      </c>
      <c r="CD12" s="54" t="str">
        <f t="shared" si="91"/>
        <v/>
      </c>
      <c r="CE12" s="54" t="str">
        <f t="shared" si="92"/>
        <v/>
      </c>
      <c r="CF12" s="54" t="str">
        <f t="shared" si="93"/>
        <v/>
      </c>
      <c r="CG12" s="54" t="str">
        <f t="shared" si="94"/>
        <v/>
      </c>
      <c r="CH12" s="54" t="str">
        <f t="shared" si="95"/>
        <v/>
      </c>
      <c r="CI12" s="54" t="str">
        <f t="shared" si="96"/>
        <v/>
      </c>
      <c r="CJ12" s="54" t="str">
        <f t="shared" si="97"/>
        <v/>
      </c>
      <c r="CK12" s="54" t="str">
        <f t="shared" si="98"/>
        <v/>
      </c>
      <c r="CL12" s="227" t="str">
        <f t="shared" si="99"/>
        <v/>
      </c>
      <c r="CM12" s="54" t="str">
        <f t="shared" si="100"/>
        <v/>
      </c>
      <c r="CN12" s="54" t="str">
        <f t="shared" si="101"/>
        <v/>
      </c>
      <c r="CO12" s="54" t="str">
        <f t="shared" si="102"/>
        <v/>
      </c>
      <c r="CP12" s="54" t="str">
        <f t="shared" si="103"/>
        <v/>
      </c>
      <c r="CQ12" s="54" t="str">
        <f t="shared" si="104"/>
        <v/>
      </c>
      <c r="CR12" s="54" t="str">
        <f t="shared" si="105"/>
        <v/>
      </c>
      <c r="CS12" s="54" t="str">
        <f t="shared" si="106"/>
        <v/>
      </c>
      <c r="CT12" s="54" t="str">
        <f t="shared" si="107"/>
        <v/>
      </c>
      <c r="CU12" s="54" t="str">
        <f t="shared" si="108"/>
        <v/>
      </c>
      <c r="CV12" s="228">
        <f t="shared" si="109"/>
        <v>0</v>
      </c>
      <c r="CW12" s="54" t="str">
        <f t="shared" si="110"/>
        <v/>
      </c>
      <c r="CX12" s="54" t="str">
        <f t="shared" si="111"/>
        <v/>
      </c>
      <c r="CY12" s="54" t="str">
        <f t="shared" si="112"/>
        <v/>
      </c>
      <c r="CZ12" s="54" t="str">
        <f t="shared" si="113"/>
        <v/>
      </c>
      <c r="DA12" s="54" t="str">
        <f t="shared" si="114"/>
        <v/>
      </c>
      <c r="DB12" s="54" t="str">
        <f t="shared" si="115"/>
        <v/>
      </c>
      <c r="DC12" s="54" t="str">
        <f t="shared" si="116"/>
        <v/>
      </c>
      <c r="DD12" s="54" t="str">
        <f t="shared" si="117"/>
        <v/>
      </c>
      <c r="DE12" s="54" t="str">
        <f t="shared" si="118"/>
        <v/>
      </c>
      <c r="DF12" s="54" t="str">
        <f t="shared" si="119"/>
        <v/>
      </c>
      <c r="DG12" s="54" t="str">
        <f t="shared" si="120"/>
        <v/>
      </c>
      <c r="DH12" s="54" t="str">
        <f t="shared" si="121"/>
        <v/>
      </c>
      <c r="DI12" s="54" t="str">
        <f t="shared" si="122"/>
        <v/>
      </c>
      <c r="DJ12" s="54" t="str">
        <f t="shared" si="123"/>
        <v/>
      </c>
      <c r="DK12" s="54" t="str">
        <f t="shared" si="124"/>
        <v/>
      </c>
      <c r="DL12" s="54" t="str">
        <f t="shared" si="125"/>
        <v/>
      </c>
      <c r="DM12" s="54" t="str">
        <f t="shared" si="126"/>
        <v/>
      </c>
      <c r="DN12" s="54" t="str">
        <f t="shared" si="127"/>
        <v/>
      </c>
      <c r="DO12" s="54" t="str">
        <f t="shared" si="128"/>
        <v/>
      </c>
      <c r="DP12" s="54" t="str">
        <f t="shared" si="129"/>
        <v/>
      </c>
      <c r="DQ12" s="54" t="str">
        <f t="shared" si="130"/>
        <v/>
      </c>
      <c r="DR12" s="54" t="str">
        <f t="shared" si="131"/>
        <v/>
      </c>
      <c r="DS12" s="54" t="str">
        <f t="shared" si="132"/>
        <v/>
      </c>
      <c r="DT12" s="54" t="str">
        <f t="shared" si="133"/>
        <v/>
      </c>
      <c r="DU12" s="54" t="str">
        <f t="shared" si="134"/>
        <v/>
      </c>
      <c r="DV12" s="54" t="str">
        <f t="shared" si="135"/>
        <v/>
      </c>
      <c r="DW12" s="54" t="str">
        <f t="shared" si="136"/>
        <v/>
      </c>
      <c r="DX12" s="54" t="str">
        <f t="shared" si="137"/>
        <v/>
      </c>
      <c r="DY12" s="54" t="str">
        <f t="shared" si="138"/>
        <v/>
      </c>
      <c r="DZ12" s="54" t="str">
        <f t="shared" si="139"/>
        <v/>
      </c>
      <c r="EA12" s="54" t="str">
        <f t="shared" si="140"/>
        <v/>
      </c>
      <c r="EB12" s="54" t="str">
        <f t="shared" si="141"/>
        <v/>
      </c>
      <c r="EC12" s="54" t="str">
        <f t="shared" si="142"/>
        <v/>
      </c>
      <c r="ED12" s="54" t="str">
        <f t="shared" si="143"/>
        <v/>
      </c>
      <c r="EE12" s="54" t="str">
        <f t="shared" si="144"/>
        <v/>
      </c>
      <c r="EF12" s="54" t="str">
        <f t="shared" si="145"/>
        <v/>
      </c>
      <c r="EG12" s="54" t="str">
        <f t="shared" si="146"/>
        <v/>
      </c>
      <c r="EH12" s="54" t="str">
        <f t="shared" si="147"/>
        <v/>
      </c>
      <c r="EI12" s="54" t="str">
        <f t="shared" si="148"/>
        <v/>
      </c>
      <c r="EJ12" s="54" t="str">
        <f t="shared" si="149"/>
        <v/>
      </c>
      <c r="EK12" s="54" t="str">
        <f t="shared" si="150"/>
        <v/>
      </c>
      <c r="EL12" s="54" t="str">
        <f t="shared" si="151"/>
        <v/>
      </c>
      <c r="EM12" s="54" t="str">
        <f t="shared" si="152"/>
        <v/>
      </c>
      <c r="EN12" s="54" t="str">
        <f t="shared" si="153"/>
        <v/>
      </c>
      <c r="EO12" s="54" t="str">
        <f t="shared" si="154"/>
        <v/>
      </c>
      <c r="EP12" s="54" t="str">
        <f t="shared" si="155"/>
        <v/>
      </c>
      <c r="EQ12" s="228" t="str">
        <f t="shared" ca="1" si="156"/>
        <v/>
      </c>
      <c r="ER12" s="228" t="str">
        <f t="shared" ca="1" si="157"/>
        <v/>
      </c>
      <c r="ES12" s="54" t="str">
        <f t="shared" ca="1" si="158"/>
        <v/>
      </c>
      <c r="ET12" s="54" t="str">
        <f t="shared" ca="1" si="159"/>
        <v/>
      </c>
      <c r="EU12" s="54" t="str">
        <f t="shared" ca="1" si="160"/>
        <v/>
      </c>
      <c r="EV12" s="54" t="str">
        <f t="shared" ca="1" si="161"/>
        <v/>
      </c>
      <c r="EW12" s="54" t="str">
        <f t="shared" ca="1" si="162"/>
        <v/>
      </c>
      <c r="EX12" s="54" t="str">
        <f t="shared" ca="1" si="163"/>
        <v/>
      </c>
      <c r="EY12" s="54" t="str">
        <f t="shared" ca="1" si="164"/>
        <v/>
      </c>
      <c r="EZ12" s="54" t="str">
        <f t="shared" ca="1" si="165"/>
        <v/>
      </c>
      <c r="FA12" s="54" t="str">
        <f t="shared" ca="1" si="166"/>
        <v/>
      </c>
      <c r="FB12" s="54" t="str">
        <f t="shared" ca="1" si="167"/>
        <v/>
      </c>
      <c r="FC12" s="54" t="str">
        <f t="shared" ca="1" si="168"/>
        <v/>
      </c>
      <c r="FD12" s="228">
        <f t="shared" si="169"/>
        <v>1</v>
      </c>
      <c r="FE12" s="54" t="str">
        <f t="shared" si="170"/>
        <v/>
      </c>
      <c r="FF12" s="54" t="str">
        <f t="shared" si="171"/>
        <v/>
      </c>
      <c r="FG12" s="54" t="str">
        <f t="shared" si="172"/>
        <v/>
      </c>
      <c r="FH12" s="54" t="str">
        <f t="shared" si="173"/>
        <v/>
      </c>
      <c r="FI12" s="228" t="str">
        <f>IF(B12=0,"",COUNTIF(FD$6:FD12,FD12))</f>
        <v/>
      </c>
      <c r="FJ12" s="54" t="str">
        <f t="shared" si="174"/>
        <v/>
      </c>
      <c r="FK12" s="229" t="str">
        <f t="shared" si="175"/>
        <v/>
      </c>
      <c r="FL12" s="54" t="str">
        <f t="shared" si="176"/>
        <v/>
      </c>
      <c r="FM12" s="54" t="str">
        <f t="shared" si="177"/>
        <v/>
      </c>
      <c r="FN12" s="54" t="str">
        <f t="shared" si="178"/>
        <v/>
      </c>
      <c r="FO12" s="54" t="str">
        <f t="shared" si="179"/>
        <v/>
      </c>
    </row>
    <row r="13" spans="1:171" ht="17.25">
      <c r="A13" s="222">
        <v>8</v>
      </c>
      <c r="B13" s="222">
        <f>COUNTIF('中間シート (2)'!M:M,行政集計シート※記入不要です!A13)</f>
        <v>0</v>
      </c>
      <c r="C13" s="230" t="str">
        <f t="shared" si="180"/>
        <v/>
      </c>
      <c r="D13" s="230" t="str">
        <f t="shared" si="181"/>
        <v/>
      </c>
      <c r="E13" s="230" t="str">
        <f t="shared" si="182"/>
        <v/>
      </c>
      <c r="F13" s="231"/>
      <c r="G13" s="224" t="str">
        <f>IFERROR(VLOOKUP($A13,'中間シート (2)'!$M$6:$AR$65,G$1,FALSE),"")</f>
        <v/>
      </c>
      <c r="H13" s="224" t="str">
        <f>IFERROR(VLOOKUP($A13,'中間シート (2)'!$M$6:$AR$65,H$1,FALSE),"")</f>
        <v/>
      </c>
      <c r="I13" s="224" t="str">
        <f>IFERROR(VLOOKUP($A13,'中間シート (2)'!$M$6:$AR$65,I$1,FALSE),"")</f>
        <v/>
      </c>
      <c r="J13" s="224" t="str">
        <f>IFERROR(VLOOKUP($A13,'中間シート (2)'!$M$6:$AR$65,J$1,FALSE),"")</f>
        <v/>
      </c>
      <c r="K13" s="224" t="str">
        <f>IFERROR(VLOOKUP($A13,'中間シート (2)'!$M$6:$AR$65,K$1,FALSE),"")</f>
        <v/>
      </c>
      <c r="L13" s="224" t="str">
        <f>IFERROR(VLOOKUP($A13,'中間シート (2)'!$M$6:$AR$65,L$1,FALSE),"")</f>
        <v/>
      </c>
      <c r="M13" s="224" t="str">
        <f>IFERROR(VLOOKUP($A13,'中間シート (2)'!$M$6:$AR$65,M$1,FALSE),"")</f>
        <v/>
      </c>
      <c r="N13" s="224" t="str">
        <f>IFERROR(VLOOKUP($A13,'中間シート (2)'!$M$6:$AR$65,N$1,FALSE),"")</f>
        <v/>
      </c>
      <c r="O13" s="224" t="str">
        <f>IFERROR(VLOOKUP($A13,'中間シート (2)'!$M$6:$AR$65,O$1,FALSE),"")</f>
        <v/>
      </c>
      <c r="P13" s="224" t="str">
        <f>IFERROR(VLOOKUP($A13,'中間シート (2)'!$M$6:$AR$65,P$1,FALSE),"")</f>
        <v/>
      </c>
      <c r="Q13" s="224" t="str">
        <f>IFERROR(VLOOKUP($A13,'中間シート (2)'!$M$6:$AR$65,Q$1,FALSE),"")</f>
        <v/>
      </c>
      <c r="R13" s="224" t="str">
        <f>IFERROR(VLOOKUP($A13,'中間シート (2)'!$M$6:$AR$65,R$1,FALSE),"")</f>
        <v/>
      </c>
      <c r="S13" s="224" t="str">
        <f>IFERROR(VLOOKUP($A13,'中間シート (2)'!$M$6:$AR$65,S$1,FALSE),"")</f>
        <v/>
      </c>
      <c r="T13" s="224" t="str">
        <f>IFERROR(VLOOKUP($A13,'中間シート (2)'!$M$6:$AR$65,T$1,FALSE),"")</f>
        <v/>
      </c>
      <c r="U13" s="224" t="str">
        <f>IFERROR(VLOOKUP($A13,'中間シート (2)'!$M$6:$AR$65,U$1,FALSE),"")</f>
        <v/>
      </c>
      <c r="V13" s="224"/>
      <c r="W13" s="224" t="str">
        <f>IFERROR(VLOOKUP($A13,'中間シート (2)'!$M$6:$AR$65,W$1,FALSE),"")</f>
        <v/>
      </c>
      <c r="X13" s="224" t="str">
        <f>IFERROR(VLOOKUP($A13,'中間シート (2)'!$M$6:$AR$65,X$1,FALSE),"")</f>
        <v/>
      </c>
      <c r="Y13" s="224" t="str">
        <f>IFERROR(VLOOKUP($A13,'中間シート (2)'!$M$6:$AR$65,Y$1,FALSE),"")</f>
        <v/>
      </c>
      <c r="Z13" s="224" t="str">
        <f>IFERROR(VLOOKUP($A13,'中間シート (2)'!$M$6:$AR$65,Z$1,FALSE),"")</f>
        <v/>
      </c>
      <c r="AA13" s="224" t="str">
        <f>IFERROR(VLOOKUP($A13,'中間シート (2)'!$M$6:$AR$65,AA$1,FALSE),"")</f>
        <v/>
      </c>
      <c r="AB13" s="224" t="str">
        <f>IFERROR(VLOOKUP($A13,'中間シート (2)'!$M$6:$AR$65,AB$1,FALSE),"")</f>
        <v/>
      </c>
      <c r="AC13" s="224" t="str">
        <f>IFERROR(VLOOKUP($A13,'中間シート (2)'!$M$6:$AR$65,AC$1,FALSE),"")</f>
        <v/>
      </c>
      <c r="AD13" s="224" t="str">
        <f>IFERROR(VLOOKUP($A13,'中間シート (2)'!$M$6:$AR$65,AD$1,FALSE),"")</f>
        <v/>
      </c>
      <c r="AE13" s="224"/>
      <c r="AF13" s="224"/>
      <c r="AG13" s="224"/>
      <c r="AH13" s="236" t="str">
        <f>IFERROR(VLOOKUP($A13,'中間シート (2)'!$M$6:$BC$67,AH$1,FALSE),"")</f>
        <v/>
      </c>
      <c r="AI13" s="236" t="str">
        <f>IFERROR(VLOOKUP($A13,'中間シート (2)'!$M$6:$BC$67,AI$1,FALSE),"")</f>
        <v/>
      </c>
      <c r="AJ13" s="236" t="str">
        <f>IFERROR(VLOOKUP($A13,'中間シート (2)'!$M$6:$BC$67,AJ$1,FALSE),"")</f>
        <v/>
      </c>
      <c r="AK13" s="236" t="str">
        <f>IFERROR(VLOOKUP($A13,'中間シート (2)'!$M$6:$BC$67,AK$1,FALSE),"")</f>
        <v/>
      </c>
      <c r="AL13" s="236" t="str">
        <f>IFERROR(VLOOKUP($A13,'中間シート (2)'!$M$6:$BC$67,AL$1,FALSE),"")</f>
        <v/>
      </c>
      <c r="AM13" s="236" t="str">
        <f>IFERROR(VLOOKUP($A13,'中間シート (2)'!$M$6:$BC$67,AM$1,FALSE),"")</f>
        <v/>
      </c>
      <c r="AN13" s="236" t="str">
        <f>IFERROR(VLOOKUP($A13,'中間シート (2)'!$M$6:$BC$67,AN$1,FALSE),"")</f>
        <v/>
      </c>
      <c r="AO13" s="236" t="str">
        <f>IFERROR(VLOOKUP($A13,'中間シート (2)'!$M$6:$BC$67,AO$1,FALSE),"")</f>
        <v/>
      </c>
      <c r="AR13" s="225"/>
      <c r="AS13" s="225"/>
      <c r="AT13" s="225"/>
      <c r="AU13" s="54">
        <f t="shared" si="5"/>
        <v>41</v>
      </c>
      <c r="AV13" s="54">
        <f t="shared" si="6"/>
        <v>41</v>
      </c>
      <c r="AW13" s="54" t="str">
        <f t="shared" si="59"/>
        <v/>
      </c>
      <c r="AX13" s="54" t="str">
        <f t="shared" si="60"/>
        <v/>
      </c>
      <c r="AY13" s="54" t="str">
        <f t="shared" si="61"/>
        <v/>
      </c>
      <c r="AZ13" s="54" t="str">
        <f t="shared" si="62"/>
        <v/>
      </c>
      <c r="BA13" s="54" t="str">
        <f t="shared" si="63"/>
        <v/>
      </c>
      <c r="BB13" s="54" t="str">
        <f ca="1">IF(AB13="","",IF(COUNTIF(エラー23シート!$G$5:$G$79, OFFSET(I13,IF(H13="",0,-H13+1),0)*100+OFFSET(X13,IF(H13="",0,-H13+1),0)*10+AB13)&gt;0,23,""))</f>
        <v/>
      </c>
      <c r="BC13" s="54" t="str">
        <f t="shared" si="64"/>
        <v/>
      </c>
      <c r="BD13" s="54" t="str">
        <f t="shared" si="65"/>
        <v/>
      </c>
      <c r="BE13" s="54" t="str">
        <f t="shared" si="66"/>
        <v/>
      </c>
      <c r="BF13" s="54" t="str">
        <f t="shared" si="67"/>
        <v/>
      </c>
      <c r="BG13" s="54" t="str">
        <f t="shared" si="68"/>
        <v/>
      </c>
      <c r="BH13" s="54" t="str">
        <f t="shared" si="69"/>
        <v/>
      </c>
      <c r="BI13" s="54" t="str">
        <f t="shared" si="70"/>
        <v/>
      </c>
      <c r="BJ13" s="54" t="str">
        <f t="shared" si="71"/>
        <v/>
      </c>
      <c r="BK13" s="54" t="str">
        <f t="shared" si="72"/>
        <v/>
      </c>
      <c r="BL13" s="54" t="str">
        <f t="shared" si="73"/>
        <v/>
      </c>
      <c r="BM13" s="54" t="str">
        <f t="shared" si="74"/>
        <v/>
      </c>
      <c r="BN13" s="54" t="str">
        <f t="shared" si="75"/>
        <v/>
      </c>
      <c r="BO13" s="54" t="str">
        <f t="shared" si="76"/>
        <v/>
      </c>
      <c r="BP13" s="54" t="str">
        <f t="shared" si="77"/>
        <v/>
      </c>
      <c r="BQ13" s="54" t="str">
        <f t="shared" si="78"/>
        <v/>
      </c>
      <c r="BR13" s="54" t="str">
        <f t="shared" si="79"/>
        <v/>
      </c>
      <c r="BS13" s="226" t="str">
        <f t="shared" si="80"/>
        <v/>
      </c>
      <c r="BT13" s="54" t="str">
        <f t="shared" si="81"/>
        <v/>
      </c>
      <c r="BU13" s="54" t="str">
        <f t="shared" si="82"/>
        <v/>
      </c>
      <c r="BV13" s="54" t="str">
        <f t="shared" si="83"/>
        <v/>
      </c>
      <c r="BW13" s="54" t="str">
        <f t="shared" si="84"/>
        <v/>
      </c>
      <c r="BX13" s="54" t="str">
        <f t="shared" si="85"/>
        <v/>
      </c>
      <c r="BY13" s="54" t="str">
        <f t="shared" si="86"/>
        <v/>
      </c>
      <c r="BZ13" s="54" t="str">
        <f t="shared" si="87"/>
        <v/>
      </c>
      <c r="CA13" s="54" t="str">
        <f t="shared" si="88"/>
        <v/>
      </c>
      <c r="CB13" s="54" t="str">
        <f t="shared" si="89"/>
        <v/>
      </c>
      <c r="CC13" s="54" t="str">
        <f t="shared" si="90"/>
        <v/>
      </c>
      <c r="CD13" s="54" t="str">
        <f t="shared" si="91"/>
        <v/>
      </c>
      <c r="CE13" s="54" t="str">
        <f t="shared" si="92"/>
        <v/>
      </c>
      <c r="CF13" s="54" t="str">
        <f t="shared" si="93"/>
        <v/>
      </c>
      <c r="CG13" s="54" t="str">
        <f t="shared" si="94"/>
        <v/>
      </c>
      <c r="CH13" s="54" t="str">
        <f t="shared" si="95"/>
        <v/>
      </c>
      <c r="CI13" s="54" t="str">
        <f t="shared" si="96"/>
        <v/>
      </c>
      <c r="CJ13" s="54" t="str">
        <f t="shared" si="97"/>
        <v/>
      </c>
      <c r="CK13" s="54" t="str">
        <f t="shared" si="98"/>
        <v/>
      </c>
      <c r="CL13" s="227" t="str">
        <f t="shared" si="99"/>
        <v/>
      </c>
      <c r="CM13" s="54" t="str">
        <f t="shared" si="100"/>
        <v/>
      </c>
      <c r="CN13" s="54" t="str">
        <f t="shared" si="101"/>
        <v/>
      </c>
      <c r="CO13" s="54" t="str">
        <f t="shared" si="102"/>
        <v/>
      </c>
      <c r="CP13" s="54" t="str">
        <f t="shared" si="103"/>
        <v/>
      </c>
      <c r="CQ13" s="54" t="str">
        <f t="shared" si="104"/>
        <v/>
      </c>
      <c r="CR13" s="54" t="str">
        <f t="shared" si="105"/>
        <v/>
      </c>
      <c r="CS13" s="54" t="str">
        <f t="shared" si="106"/>
        <v/>
      </c>
      <c r="CT13" s="54" t="str">
        <f t="shared" si="107"/>
        <v/>
      </c>
      <c r="CU13" s="54" t="str">
        <f t="shared" si="108"/>
        <v/>
      </c>
      <c r="CV13" s="228">
        <f t="shared" si="109"/>
        <v>0</v>
      </c>
      <c r="CW13" s="54" t="str">
        <f t="shared" si="110"/>
        <v/>
      </c>
      <c r="CX13" s="54" t="str">
        <f t="shared" si="111"/>
        <v/>
      </c>
      <c r="CY13" s="54" t="str">
        <f t="shared" si="112"/>
        <v/>
      </c>
      <c r="CZ13" s="54" t="str">
        <f t="shared" si="113"/>
        <v/>
      </c>
      <c r="DA13" s="54" t="str">
        <f t="shared" si="114"/>
        <v/>
      </c>
      <c r="DB13" s="54" t="str">
        <f t="shared" si="115"/>
        <v/>
      </c>
      <c r="DC13" s="54" t="str">
        <f t="shared" si="116"/>
        <v/>
      </c>
      <c r="DD13" s="54" t="str">
        <f t="shared" si="117"/>
        <v/>
      </c>
      <c r="DE13" s="54" t="str">
        <f t="shared" si="118"/>
        <v/>
      </c>
      <c r="DF13" s="54" t="str">
        <f t="shared" si="119"/>
        <v/>
      </c>
      <c r="DG13" s="54" t="str">
        <f t="shared" si="120"/>
        <v/>
      </c>
      <c r="DH13" s="54" t="str">
        <f t="shared" si="121"/>
        <v/>
      </c>
      <c r="DI13" s="54" t="str">
        <f t="shared" si="122"/>
        <v/>
      </c>
      <c r="DJ13" s="54" t="str">
        <f t="shared" si="123"/>
        <v/>
      </c>
      <c r="DK13" s="54" t="str">
        <f t="shared" si="124"/>
        <v/>
      </c>
      <c r="DL13" s="54" t="str">
        <f t="shared" si="125"/>
        <v/>
      </c>
      <c r="DM13" s="54" t="str">
        <f t="shared" si="126"/>
        <v/>
      </c>
      <c r="DN13" s="54" t="str">
        <f t="shared" si="127"/>
        <v/>
      </c>
      <c r="DO13" s="54" t="str">
        <f t="shared" si="128"/>
        <v/>
      </c>
      <c r="DP13" s="54" t="str">
        <f t="shared" si="129"/>
        <v/>
      </c>
      <c r="DQ13" s="54" t="str">
        <f t="shared" si="130"/>
        <v/>
      </c>
      <c r="DR13" s="54" t="str">
        <f t="shared" si="131"/>
        <v/>
      </c>
      <c r="DS13" s="54" t="str">
        <f t="shared" si="132"/>
        <v/>
      </c>
      <c r="DT13" s="54" t="str">
        <f t="shared" si="133"/>
        <v/>
      </c>
      <c r="DU13" s="54" t="str">
        <f t="shared" si="134"/>
        <v/>
      </c>
      <c r="DV13" s="54" t="str">
        <f t="shared" si="135"/>
        <v/>
      </c>
      <c r="DW13" s="54" t="str">
        <f t="shared" si="136"/>
        <v/>
      </c>
      <c r="DX13" s="54" t="str">
        <f t="shared" si="137"/>
        <v/>
      </c>
      <c r="DY13" s="54" t="str">
        <f t="shared" si="138"/>
        <v/>
      </c>
      <c r="DZ13" s="54" t="str">
        <f t="shared" si="139"/>
        <v/>
      </c>
      <c r="EA13" s="54" t="str">
        <f t="shared" si="140"/>
        <v/>
      </c>
      <c r="EB13" s="54" t="str">
        <f t="shared" si="141"/>
        <v/>
      </c>
      <c r="EC13" s="54" t="str">
        <f t="shared" si="142"/>
        <v/>
      </c>
      <c r="ED13" s="54" t="str">
        <f t="shared" si="143"/>
        <v/>
      </c>
      <c r="EE13" s="54" t="str">
        <f t="shared" si="144"/>
        <v/>
      </c>
      <c r="EF13" s="54" t="str">
        <f t="shared" si="145"/>
        <v/>
      </c>
      <c r="EG13" s="54" t="str">
        <f t="shared" si="146"/>
        <v/>
      </c>
      <c r="EH13" s="54" t="str">
        <f t="shared" si="147"/>
        <v/>
      </c>
      <c r="EI13" s="54" t="str">
        <f t="shared" si="148"/>
        <v/>
      </c>
      <c r="EJ13" s="54" t="str">
        <f t="shared" si="149"/>
        <v/>
      </c>
      <c r="EK13" s="54" t="str">
        <f t="shared" si="150"/>
        <v/>
      </c>
      <c r="EL13" s="54" t="str">
        <f t="shared" si="151"/>
        <v/>
      </c>
      <c r="EM13" s="54" t="str">
        <f t="shared" si="152"/>
        <v/>
      </c>
      <c r="EN13" s="54" t="str">
        <f t="shared" si="153"/>
        <v/>
      </c>
      <c r="EO13" s="54" t="str">
        <f t="shared" si="154"/>
        <v/>
      </c>
      <c r="EP13" s="54" t="str">
        <f t="shared" si="155"/>
        <v/>
      </c>
      <c r="EQ13" s="228" t="str">
        <f t="shared" ca="1" si="156"/>
        <v/>
      </c>
      <c r="ER13" s="228" t="str">
        <f t="shared" ca="1" si="157"/>
        <v/>
      </c>
      <c r="ES13" s="54" t="str">
        <f t="shared" ca="1" si="158"/>
        <v/>
      </c>
      <c r="ET13" s="54" t="str">
        <f t="shared" ca="1" si="159"/>
        <v/>
      </c>
      <c r="EU13" s="54" t="str">
        <f t="shared" ca="1" si="160"/>
        <v/>
      </c>
      <c r="EV13" s="54" t="str">
        <f t="shared" ca="1" si="161"/>
        <v/>
      </c>
      <c r="EW13" s="54" t="str">
        <f t="shared" ca="1" si="162"/>
        <v/>
      </c>
      <c r="EX13" s="54" t="str">
        <f t="shared" ca="1" si="163"/>
        <v/>
      </c>
      <c r="EY13" s="54" t="str">
        <f t="shared" ca="1" si="164"/>
        <v/>
      </c>
      <c r="EZ13" s="54" t="str">
        <f t="shared" ca="1" si="165"/>
        <v/>
      </c>
      <c r="FA13" s="54" t="str">
        <f t="shared" ca="1" si="166"/>
        <v/>
      </c>
      <c r="FB13" s="54" t="str">
        <f t="shared" ca="1" si="167"/>
        <v/>
      </c>
      <c r="FC13" s="54" t="str">
        <f t="shared" ca="1" si="168"/>
        <v/>
      </c>
      <c r="FD13" s="228">
        <f t="shared" si="169"/>
        <v>1</v>
      </c>
      <c r="FE13" s="54" t="str">
        <f t="shared" si="170"/>
        <v/>
      </c>
      <c r="FF13" s="54" t="str">
        <f t="shared" si="171"/>
        <v/>
      </c>
      <c r="FG13" s="54" t="str">
        <f t="shared" si="172"/>
        <v/>
      </c>
      <c r="FH13" s="54" t="str">
        <f t="shared" si="173"/>
        <v/>
      </c>
      <c r="FI13" s="228" t="str">
        <f>IF(B13=0,"",COUNTIF(FD$6:FD13,FD13))</f>
        <v/>
      </c>
      <c r="FJ13" s="54" t="str">
        <f t="shared" si="174"/>
        <v/>
      </c>
      <c r="FK13" s="229" t="str">
        <f t="shared" si="175"/>
        <v/>
      </c>
      <c r="FL13" s="54" t="str">
        <f t="shared" si="176"/>
        <v/>
      </c>
      <c r="FM13" s="54" t="str">
        <f t="shared" si="177"/>
        <v/>
      </c>
      <c r="FN13" s="54" t="str">
        <f t="shared" si="178"/>
        <v/>
      </c>
      <c r="FO13" s="54" t="str">
        <f t="shared" si="179"/>
        <v/>
      </c>
    </row>
    <row r="14" spans="1:171" ht="15" customHeight="1">
      <c r="A14" s="222">
        <v>9</v>
      </c>
      <c r="B14" s="222">
        <f>COUNTIF('中間シート (2)'!M:M,行政集計シート※記入不要です!A14)</f>
        <v>0</v>
      </c>
      <c r="C14" s="230" t="str">
        <f t="shared" si="180"/>
        <v/>
      </c>
      <c r="D14" s="230" t="str">
        <f t="shared" si="181"/>
        <v/>
      </c>
      <c r="E14" s="230" t="str">
        <f t="shared" si="182"/>
        <v/>
      </c>
      <c r="F14" s="231"/>
      <c r="G14" s="224" t="str">
        <f>IFERROR(VLOOKUP($A14,'中間シート (2)'!$M$6:$AR$65,G$1,FALSE),"")</f>
        <v/>
      </c>
      <c r="H14" s="224" t="str">
        <f>IFERROR(VLOOKUP($A14,'中間シート (2)'!$M$6:$AR$65,H$1,FALSE),"")</f>
        <v/>
      </c>
      <c r="I14" s="224" t="str">
        <f>IFERROR(VLOOKUP($A14,'中間シート (2)'!$M$6:$AR$65,I$1,FALSE),"")</f>
        <v/>
      </c>
      <c r="J14" s="224" t="str">
        <f>IFERROR(VLOOKUP($A14,'中間シート (2)'!$M$6:$AR$65,J$1,FALSE),"")</f>
        <v/>
      </c>
      <c r="K14" s="224" t="str">
        <f>IFERROR(VLOOKUP($A14,'中間シート (2)'!$M$6:$AR$65,K$1,FALSE),"")</f>
        <v/>
      </c>
      <c r="L14" s="224" t="str">
        <f>IFERROR(VLOOKUP($A14,'中間シート (2)'!$M$6:$AR$65,L$1,FALSE),"")</f>
        <v/>
      </c>
      <c r="M14" s="224" t="str">
        <f>IFERROR(VLOOKUP($A14,'中間シート (2)'!$M$6:$AR$65,M$1,FALSE),"")</f>
        <v/>
      </c>
      <c r="N14" s="224" t="str">
        <f>IFERROR(VLOOKUP($A14,'中間シート (2)'!$M$6:$AR$65,N$1,FALSE),"")</f>
        <v/>
      </c>
      <c r="O14" s="224" t="str">
        <f>IFERROR(VLOOKUP($A14,'中間シート (2)'!$M$6:$AR$65,O$1,FALSE),"")</f>
        <v/>
      </c>
      <c r="P14" s="224" t="str">
        <f>IFERROR(VLOOKUP($A14,'中間シート (2)'!$M$6:$AR$65,P$1,FALSE),"")</f>
        <v/>
      </c>
      <c r="Q14" s="224" t="str">
        <f>IFERROR(VLOOKUP($A14,'中間シート (2)'!$M$6:$AR$65,Q$1,FALSE),"")</f>
        <v/>
      </c>
      <c r="R14" s="224" t="str">
        <f>IFERROR(VLOOKUP($A14,'中間シート (2)'!$M$6:$AR$65,R$1,FALSE),"")</f>
        <v/>
      </c>
      <c r="S14" s="224" t="str">
        <f>IFERROR(VLOOKUP($A14,'中間シート (2)'!$M$6:$AR$65,S$1,FALSE),"")</f>
        <v/>
      </c>
      <c r="T14" s="224" t="str">
        <f>IFERROR(VLOOKUP($A14,'中間シート (2)'!$M$6:$AR$65,T$1,FALSE),"")</f>
        <v/>
      </c>
      <c r="U14" s="224" t="str">
        <f>IFERROR(VLOOKUP($A14,'中間シート (2)'!$M$6:$AR$65,U$1,FALSE),"")</f>
        <v/>
      </c>
      <c r="V14" s="224"/>
      <c r="W14" s="224" t="str">
        <f>IFERROR(VLOOKUP($A14,'中間シート (2)'!$M$6:$AR$65,W$1,FALSE),"")</f>
        <v/>
      </c>
      <c r="X14" s="224" t="str">
        <f>IFERROR(VLOOKUP($A14,'中間シート (2)'!$M$6:$AR$65,X$1,FALSE),"")</f>
        <v/>
      </c>
      <c r="Y14" s="224" t="str">
        <f>IFERROR(VLOOKUP($A14,'中間シート (2)'!$M$6:$AR$65,Y$1,FALSE),"")</f>
        <v/>
      </c>
      <c r="Z14" s="224" t="str">
        <f>IFERROR(VLOOKUP($A14,'中間シート (2)'!$M$6:$AR$65,Z$1,FALSE),"")</f>
        <v/>
      </c>
      <c r="AA14" s="224" t="str">
        <f>IFERROR(VLOOKUP($A14,'中間シート (2)'!$M$6:$AR$65,AA$1,FALSE),"")</f>
        <v/>
      </c>
      <c r="AB14" s="224" t="str">
        <f>IFERROR(VLOOKUP($A14,'中間シート (2)'!$M$6:$AR$65,AB$1,FALSE),"")</f>
        <v/>
      </c>
      <c r="AC14" s="224" t="str">
        <f>IFERROR(VLOOKUP($A14,'中間シート (2)'!$M$6:$AR$65,AC$1,FALSE),"")</f>
        <v/>
      </c>
      <c r="AD14" s="224" t="str">
        <f>IFERROR(VLOOKUP($A14,'中間シート (2)'!$M$6:$AR$65,AD$1,FALSE),"")</f>
        <v/>
      </c>
      <c r="AE14" s="224"/>
      <c r="AF14" s="224"/>
      <c r="AG14" s="224"/>
      <c r="AH14" s="236" t="str">
        <f>IFERROR(VLOOKUP($A14,'中間シート (2)'!$M$6:$BC$67,AH$1,FALSE),"")</f>
        <v/>
      </c>
      <c r="AI14" s="236" t="str">
        <f>IFERROR(VLOOKUP($A14,'中間シート (2)'!$M$6:$BC$67,AI$1,FALSE),"")</f>
        <v/>
      </c>
      <c r="AJ14" s="236" t="str">
        <f>IFERROR(VLOOKUP($A14,'中間シート (2)'!$M$6:$BC$67,AJ$1,FALSE),"")</f>
        <v/>
      </c>
      <c r="AK14" s="236" t="str">
        <f>IFERROR(VLOOKUP($A14,'中間シート (2)'!$M$6:$BC$67,AK$1,FALSE),"")</f>
        <v/>
      </c>
      <c r="AL14" s="236" t="str">
        <f>IFERROR(VLOOKUP($A14,'中間シート (2)'!$M$6:$BC$67,AL$1,FALSE),"")</f>
        <v/>
      </c>
      <c r="AM14" s="236" t="str">
        <f>IFERROR(VLOOKUP($A14,'中間シート (2)'!$M$6:$BC$67,AM$1,FALSE),"")</f>
        <v/>
      </c>
      <c r="AN14" s="236" t="str">
        <f>IFERROR(VLOOKUP($A14,'中間シート (2)'!$M$6:$BC$67,AN$1,FALSE),"")</f>
        <v/>
      </c>
      <c r="AO14" s="236" t="str">
        <f>IFERROR(VLOOKUP($A14,'中間シート (2)'!$M$6:$BC$67,AO$1,FALSE),"")</f>
        <v/>
      </c>
      <c r="AR14" s="225"/>
      <c r="AS14" s="225"/>
      <c r="AT14" s="225"/>
      <c r="AU14" s="54">
        <f t="shared" si="5"/>
        <v>41</v>
      </c>
      <c r="AV14" s="54">
        <f t="shared" si="6"/>
        <v>41</v>
      </c>
      <c r="AW14" s="54" t="str">
        <f t="shared" si="59"/>
        <v/>
      </c>
      <c r="AX14" s="54" t="str">
        <f t="shared" si="60"/>
        <v/>
      </c>
      <c r="AY14" s="54" t="str">
        <f t="shared" si="61"/>
        <v/>
      </c>
      <c r="AZ14" s="54" t="str">
        <f t="shared" si="62"/>
        <v/>
      </c>
      <c r="BA14" s="54" t="str">
        <f t="shared" si="63"/>
        <v/>
      </c>
      <c r="BB14" s="54" t="str">
        <f ca="1">IF(AB14="","",IF(COUNTIF(エラー23シート!$G$5:$G$79, OFFSET(I14,IF(H14="",0,-H14+1),0)*100+OFFSET(X14,IF(H14="",0,-H14+1),0)*10+AB14)&gt;0,23,""))</f>
        <v/>
      </c>
      <c r="BC14" s="54" t="str">
        <f t="shared" si="64"/>
        <v/>
      </c>
      <c r="BD14" s="54" t="str">
        <f t="shared" si="65"/>
        <v/>
      </c>
      <c r="BE14" s="54" t="str">
        <f t="shared" si="66"/>
        <v/>
      </c>
      <c r="BF14" s="54" t="str">
        <f t="shared" si="67"/>
        <v/>
      </c>
      <c r="BG14" s="54" t="str">
        <f t="shared" si="68"/>
        <v/>
      </c>
      <c r="BH14" s="54" t="str">
        <f t="shared" si="69"/>
        <v/>
      </c>
      <c r="BI14" s="54" t="str">
        <f t="shared" si="70"/>
        <v/>
      </c>
      <c r="BJ14" s="54" t="str">
        <f t="shared" si="71"/>
        <v/>
      </c>
      <c r="BK14" s="54" t="str">
        <f t="shared" si="72"/>
        <v/>
      </c>
      <c r="BL14" s="54" t="str">
        <f t="shared" si="73"/>
        <v/>
      </c>
      <c r="BM14" s="54" t="str">
        <f t="shared" si="74"/>
        <v/>
      </c>
      <c r="BN14" s="54" t="str">
        <f t="shared" si="75"/>
        <v/>
      </c>
      <c r="BO14" s="54" t="str">
        <f t="shared" si="76"/>
        <v/>
      </c>
      <c r="BP14" s="54" t="str">
        <f t="shared" si="77"/>
        <v/>
      </c>
      <c r="BQ14" s="54" t="str">
        <f t="shared" si="78"/>
        <v/>
      </c>
      <c r="BR14" s="54" t="str">
        <f t="shared" si="79"/>
        <v/>
      </c>
      <c r="BS14" s="226" t="str">
        <f t="shared" si="80"/>
        <v/>
      </c>
      <c r="BT14" s="54" t="str">
        <f t="shared" si="81"/>
        <v/>
      </c>
      <c r="BU14" s="54" t="str">
        <f t="shared" si="82"/>
        <v/>
      </c>
      <c r="BV14" s="54" t="str">
        <f t="shared" si="83"/>
        <v/>
      </c>
      <c r="BW14" s="54" t="str">
        <f t="shared" si="84"/>
        <v/>
      </c>
      <c r="BX14" s="54" t="str">
        <f t="shared" si="85"/>
        <v/>
      </c>
      <c r="BY14" s="54" t="str">
        <f t="shared" si="86"/>
        <v/>
      </c>
      <c r="BZ14" s="54" t="str">
        <f t="shared" si="87"/>
        <v/>
      </c>
      <c r="CA14" s="54" t="str">
        <f t="shared" si="88"/>
        <v/>
      </c>
      <c r="CB14" s="54" t="str">
        <f t="shared" si="89"/>
        <v/>
      </c>
      <c r="CC14" s="54" t="str">
        <f t="shared" si="90"/>
        <v/>
      </c>
      <c r="CD14" s="54" t="str">
        <f t="shared" si="91"/>
        <v/>
      </c>
      <c r="CE14" s="54" t="str">
        <f t="shared" si="92"/>
        <v/>
      </c>
      <c r="CF14" s="54" t="str">
        <f t="shared" si="93"/>
        <v/>
      </c>
      <c r="CG14" s="54" t="str">
        <f t="shared" si="94"/>
        <v/>
      </c>
      <c r="CH14" s="54" t="str">
        <f t="shared" si="95"/>
        <v/>
      </c>
      <c r="CI14" s="54" t="str">
        <f t="shared" si="96"/>
        <v/>
      </c>
      <c r="CJ14" s="54" t="str">
        <f t="shared" si="97"/>
        <v/>
      </c>
      <c r="CK14" s="54" t="str">
        <f t="shared" si="98"/>
        <v/>
      </c>
      <c r="CL14" s="227" t="str">
        <f t="shared" si="99"/>
        <v/>
      </c>
      <c r="CM14" s="54" t="str">
        <f t="shared" si="100"/>
        <v/>
      </c>
      <c r="CN14" s="54" t="str">
        <f t="shared" si="101"/>
        <v/>
      </c>
      <c r="CO14" s="54" t="str">
        <f t="shared" si="102"/>
        <v/>
      </c>
      <c r="CP14" s="54" t="str">
        <f t="shared" si="103"/>
        <v/>
      </c>
      <c r="CQ14" s="54" t="str">
        <f t="shared" si="104"/>
        <v/>
      </c>
      <c r="CR14" s="54" t="str">
        <f t="shared" si="105"/>
        <v/>
      </c>
      <c r="CS14" s="54" t="str">
        <f t="shared" si="106"/>
        <v/>
      </c>
      <c r="CT14" s="54" t="str">
        <f t="shared" si="107"/>
        <v/>
      </c>
      <c r="CU14" s="54" t="str">
        <f t="shared" si="108"/>
        <v/>
      </c>
      <c r="CV14" s="228">
        <f t="shared" si="109"/>
        <v>0</v>
      </c>
      <c r="CW14" s="54" t="str">
        <f t="shared" si="110"/>
        <v/>
      </c>
      <c r="CX14" s="54" t="str">
        <f t="shared" si="111"/>
        <v/>
      </c>
      <c r="CY14" s="54" t="str">
        <f t="shared" si="112"/>
        <v/>
      </c>
      <c r="CZ14" s="54" t="str">
        <f t="shared" si="113"/>
        <v/>
      </c>
      <c r="DA14" s="54" t="str">
        <f t="shared" si="114"/>
        <v/>
      </c>
      <c r="DB14" s="54" t="str">
        <f t="shared" si="115"/>
        <v/>
      </c>
      <c r="DC14" s="54" t="str">
        <f t="shared" si="116"/>
        <v/>
      </c>
      <c r="DD14" s="54" t="str">
        <f t="shared" si="117"/>
        <v/>
      </c>
      <c r="DE14" s="54" t="str">
        <f t="shared" si="118"/>
        <v/>
      </c>
      <c r="DF14" s="54" t="str">
        <f t="shared" si="119"/>
        <v/>
      </c>
      <c r="DG14" s="54" t="str">
        <f t="shared" si="120"/>
        <v/>
      </c>
      <c r="DH14" s="54" t="str">
        <f t="shared" si="121"/>
        <v/>
      </c>
      <c r="DI14" s="54" t="str">
        <f t="shared" si="122"/>
        <v/>
      </c>
      <c r="DJ14" s="54" t="str">
        <f t="shared" si="123"/>
        <v/>
      </c>
      <c r="DK14" s="54" t="str">
        <f t="shared" si="124"/>
        <v/>
      </c>
      <c r="DL14" s="54" t="str">
        <f t="shared" si="125"/>
        <v/>
      </c>
      <c r="DM14" s="54" t="str">
        <f t="shared" si="126"/>
        <v/>
      </c>
      <c r="DN14" s="54" t="str">
        <f t="shared" si="127"/>
        <v/>
      </c>
      <c r="DO14" s="54" t="str">
        <f t="shared" si="128"/>
        <v/>
      </c>
      <c r="DP14" s="54" t="str">
        <f t="shared" si="129"/>
        <v/>
      </c>
      <c r="DQ14" s="54" t="str">
        <f t="shared" si="130"/>
        <v/>
      </c>
      <c r="DR14" s="54" t="str">
        <f t="shared" si="131"/>
        <v/>
      </c>
      <c r="DS14" s="54" t="str">
        <f t="shared" si="132"/>
        <v/>
      </c>
      <c r="DT14" s="54" t="str">
        <f t="shared" si="133"/>
        <v/>
      </c>
      <c r="DU14" s="54" t="str">
        <f t="shared" si="134"/>
        <v/>
      </c>
      <c r="DV14" s="54" t="str">
        <f t="shared" si="135"/>
        <v/>
      </c>
      <c r="DW14" s="54" t="str">
        <f t="shared" si="136"/>
        <v/>
      </c>
      <c r="DX14" s="54" t="str">
        <f t="shared" si="137"/>
        <v/>
      </c>
      <c r="DY14" s="54" t="str">
        <f t="shared" si="138"/>
        <v/>
      </c>
      <c r="DZ14" s="54" t="str">
        <f t="shared" si="139"/>
        <v/>
      </c>
      <c r="EA14" s="54" t="str">
        <f t="shared" si="140"/>
        <v/>
      </c>
      <c r="EB14" s="54" t="str">
        <f t="shared" si="141"/>
        <v/>
      </c>
      <c r="EC14" s="54" t="str">
        <f t="shared" si="142"/>
        <v/>
      </c>
      <c r="ED14" s="54" t="str">
        <f t="shared" si="143"/>
        <v/>
      </c>
      <c r="EE14" s="54" t="str">
        <f t="shared" si="144"/>
        <v/>
      </c>
      <c r="EF14" s="54" t="str">
        <f t="shared" si="145"/>
        <v/>
      </c>
      <c r="EG14" s="54" t="str">
        <f t="shared" si="146"/>
        <v/>
      </c>
      <c r="EH14" s="54" t="str">
        <f t="shared" si="147"/>
        <v/>
      </c>
      <c r="EI14" s="54" t="str">
        <f t="shared" si="148"/>
        <v/>
      </c>
      <c r="EJ14" s="54" t="str">
        <f t="shared" si="149"/>
        <v/>
      </c>
      <c r="EK14" s="54" t="str">
        <f t="shared" si="150"/>
        <v/>
      </c>
      <c r="EL14" s="54" t="str">
        <f t="shared" si="151"/>
        <v/>
      </c>
      <c r="EM14" s="54" t="str">
        <f t="shared" si="152"/>
        <v/>
      </c>
      <c r="EN14" s="54" t="str">
        <f t="shared" si="153"/>
        <v/>
      </c>
      <c r="EO14" s="54" t="str">
        <f t="shared" si="154"/>
        <v/>
      </c>
      <c r="EP14" s="54" t="str">
        <f t="shared" si="155"/>
        <v/>
      </c>
      <c r="EQ14" s="228" t="str">
        <f t="shared" ca="1" si="156"/>
        <v/>
      </c>
      <c r="ER14" s="228" t="str">
        <f t="shared" ca="1" si="157"/>
        <v/>
      </c>
      <c r="ES14" s="54" t="str">
        <f t="shared" ca="1" si="158"/>
        <v/>
      </c>
      <c r="ET14" s="54" t="str">
        <f t="shared" ca="1" si="159"/>
        <v/>
      </c>
      <c r="EU14" s="54" t="str">
        <f t="shared" ca="1" si="160"/>
        <v/>
      </c>
      <c r="EV14" s="54" t="str">
        <f t="shared" ca="1" si="161"/>
        <v/>
      </c>
      <c r="EW14" s="54" t="str">
        <f t="shared" ca="1" si="162"/>
        <v/>
      </c>
      <c r="EX14" s="54" t="str">
        <f t="shared" ca="1" si="163"/>
        <v/>
      </c>
      <c r="EY14" s="54" t="str">
        <f t="shared" ca="1" si="164"/>
        <v/>
      </c>
      <c r="EZ14" s="54" t="str">
        <f t="shared" ca="1" si="165"/>
        <v/>
      </c>
      <c r="FA14" s="54" t="str">
        <f t="shared" ca="1" si="166"/>
        <v/>
      </c>
      <c r="FB14" s="54" t="str">
        <f t="shared" ca="1" si="167"/>
        <v/>
      </c>
      <c r="FC14" s="54" t="str">
        <f t="shared" ca="1" si="168"/>
        <v/>
      </c>
      <c r="FD14" s="228">
        <f t="shared" si="169"/>
        <v>1</v>
      </c>
      <c r="FE14" s="54" t="str">
        <f t="shared" si="170"/>
        <v/>
      </c>
      <c r="FF14" s="54" t="str">
        <f t="shared" si="171"/>
        <v/>
      </c>
      <c r="FG14" s="54" t="str">
        <f t="shared" si="172"/>
        <v/>
      </c>
      <c r="FH14" s="54" t="str">
        <f t="shared" si="173"/>
        <v/>
      </c>
      <c r="FI14" s="228" t="str">
        <f>IF(B14=0,"",COUNTIF(FD$6:FD14,FD14))</f>
        <v/>
      </c>
      <c r="FJ14" s="54" t="str">
        <f t="shared" si="174"/>
        <v/>
      </c>
      <c r="FK14" s="229" t="str">
        <f t="shared" si="175"/>
        <v/>
      </c>
      <c r="FL14" s="54" t="str">
        <f t="shared" si="176"/>
        <v/>
      </c>
      <c r="FM14" s="54" t="str">
        <f t="shared" si="177"/>
        <v/>
      </c>
      <c r="FN14" s="54" t="str">
        <f t="shared" si="178"/>
        <v/>
      </c>
      <c r="FO14" s="54" t="str">
        <f t="shared" si="179"/>
        <v/>
      </c>
    </row>
    <row r="15" spans="1:171" ht="17.25">
      <c r="A15" s="222">
        <v>10</v>
      </c>
      <c r="B15" s="222">
        <f>COUNTIF('中間シート (2)'!M:M,行政集計シート※記入不要です!A15)</f>
        <v>0</v>
      </c>
      <c r="C15" s="230" t="str">
        <f t="shared" si="180"/>
        <v/>
      </c>
      <c r="D15" s="230" t="str">
        <f t="shared" si="181"/>
        <v/>
      </c>
      <c r="E15" s="230" t="str">
        <f t="shared" si="182"/>
        <v/>
      </c>
      <c r="F15" s="231"/>
      <c r="G15" s="224" t="str">
        <f>IFERROR(VLOOKUP($A15,'中間シート (2)'!$M$6:$AR$65,G$1,FALSE),"")</f>
        <v/>
      </c>
      <c r="H15" s="224" t="str">
        <f>IFERROR(VLOOKUP($A15,'中間シート (2)'!$M$6:$AR$65,H$1,FALSE),"")</f>
        <v/>
      </c>
      <c r="I15" s="224" t="str">
        <f>IFERROR(VLOOKUP($A15,'中間シート (2)'!$M$6:$AR$65,I$1,FALSE),"")</f>
        <v/>
      </c>
      <c r="J15" s="224" t="str">
        <f>IFERROR(VLOOKUP($A15,'中間シート (2)'!$M$6:$AR$65,J$1,FALSE),"")</f>
        <v/>
      </c>
      <c r="K15" s="224" t="str">
        <f>IFERROR(VLOOKUP($A15,'中間シート (2)'!$M$6:$AR$65,K$1,FALSE),"")</f>
        <v/>
      </c>
      <c r="L15" s="224" t="str">
        <f>IFERROR(VLOOKUP($A15,'中間シート (2)'!$M$6:$AR$65,L$1,FALSE),"")</f>
        <v/>
      </c>
      <c r="M15" s="224" t="str">
        <f>IFERROR(VLOOKUP($A15,'中間シート (2)'!$M$6:$AR$65,M$1,FALSE),"")</f>
        <v/>
      </c>
      <c r="N15" s="224" t="str">
        <f>IFERROR(VLOOKUP($A15,'中間シート (2)'!$M$6:$AR$65,N$1,FALSE),"")</f>
        <v/>
      </c>
      <c r="O15" s="224" t="str">
        <f>IFERROR(VLOOKUP($A15,'中間シート (2)'!$M$6:$AR$65,O$1,FALSE),"")</f>
        <v/>
      </c>
      <c r="P15" s="224" t="str">
        <f>IFERROR(VLOOKUP($A15,'中間シート (2)'!$M$6:$AR$65,P$1,FALSE),"")</f>
        <v/>
      </c>
      <c r="Q15" s="224" t="str">
        <f>IFERROR(VLOOKUP($A15,'中間シート (2)'!$M$6:$AR$65,Q$1,FALSE),"")</f>
        <v/>
      </c>
      <c r="R15" s="224" t="str">
        <f>IFERROR(VLOOKUP($A15,'中間シート (2)'!$M$6:$AR$65,R$1,FALSE),"")</f>
        <v/>
      </c>
      <c r="S15" s="224" t="str">
        <f>IFERROR(VLOOKUP($A15,'中間シート (2)'!$M$6:$AR$65,S$1,FALSE),"")</f>
        <v/>
      </c>
      <c r="T15" s="224" t="str">
        <f>IFERROR(VLOOKUP($A15,'中間シート (2)'!$M$6:$AR$65,T$1,FALSE),"")</f>
        <v/>
      </c>
      <c r="U15" s="224" t="str">
        <f>IFERROR(VLOOKUP($A15,'中間シート (2)'!$M$6:$AR$65,U$1,FALSE),"")</f>
        <v/>
      </c>
      <c r="V15" s="224"/>
      <c r="W15" s="224" t="str">
        <f>IFERROR(VLOOKUP($A15,'中間シート (2)'!$M$6:$AR$65,W$1,FALSE),"")</f>
        <v/>
      </c>
      <c r="X15" s="224" t="str">
        <f>IFERROR(VLOOKUP($A15,'中間シート (2)'!$M$6:$AR$65,X$1,FALSE),"")</f>
        <v/>
      </c>
      <c r="Y15" s="224" t="str">
        <f>IFERROR(VLOOKUP($A15,'中間シート (2)'!$M$6:$AR$65,Y$1,FALSE),"")</f>
        <v/>
      </c>
      <c r="Z15" s="224" t="str">
        <f>IFERROR(VLOOKUP($A15,'中間シート (2)'!$M$6:$AR$65,Z$1,FALSE),"")</f>
        <v/>
      </c>
      <c r="AA15" s="224" t="str">
        <f>IFERROR(VLOOKUP($A15,'中間シート (2)'!$M$6:$AR$65,AA$1,FALSE),"")</f>
        <v/>
      </c>
      <c r="AB15" s="224" t="str">
        <f>IFERROR(VLOOKUP($A15,'中間シート (2)'!$M$6:$AR$65,AB$1,FALSE),"")</f>
        <v/>
      </c>
      <c r="AC15" s="224" t="str">
        <f>IFERROR(VLOOKUP($A15,'中間シート (2)'!$M$6:$AR$65,AC$1,FALSE),"")</f>
        <v/>
      </c>
      <c r="AD15" s="224" t="str">
        <f>IFERROR(VLOOKUP($A15,'中間シート (2)'!$M$6:$AR$65,AD$1,FALSE),"")</f>
        <v/>
      </c>
      <c r="AE15" s="224"/>
      <c r="AF15" s="224"/>
      <c r="AG15" s="224"/>
      <c r="AH15" s="236" t="str">
        <f>IFERROR(VLOOKUP($A15,'中間シート (2)'!$M$6:$BC$67,AH$1,FALSE),"")</f>
        <v/>
      </c>
      <c r="AI15" s="236" t="str">
        <f>IFERROR(VLOOKUP($A15,'中間シート (2)'!$M$6:$BC$67,AI$1,FALSE),"")</f>
        <v/>
      </c>
      <c r="AJ15" s="236" t="str">
        <f>IFERROR(VLOOKUP($A15,'中間シート (2)'!$M$6:$BC$67,AJ$1,FALSE),"")</f>
        <v/>
      </c>
      <c r="AK15" s="236" t="str">
        <f>IFERROR(VLOOKUP($A15,'中間シート (2)'!$M$6:$BC$67,AK$1,FALSE),"")</f>
        <v/>
      </c>
      <c r="AL15" s="236" t="str">
        <f>IFERROR(VLOOKUP($A15,'中間シート (2)'!$M$6:$BC$67,AL$1,FALSE),"")</f>
        <v/>
      </c>
      <c r="AM15" s="236" t="str">
        <f>IFERROR(VLOOKUP($A15,'中間シート (2)'!$M$6:$BC$67,AM$1,FALSE),"")</f>
        <v/>
      </c>
      <c r="AN15" s="236" t="str">
        <f>IFERROR(VLOOKUP($A15,'中間シート (2)'!$M$6:$BC$67,AN$1,FALSE),"")</f>
        <v/>
      </c>
      <c r="AO15" s="236" t="str">
        <f>IFERROR(VLOOKUP($A15,'中間シート (2)'!$M$6:$BC$67,AO$1,FALSE),"")</f>
        <v/>
      </c>
      <c r="AR15" s="225"/>
      <c r="AS15" s="225"/>
      <c r="AT15" s="225"/>
      <c r="AU15" s="54">
        <f t="shared" si="5"/>
        <v>41</v>
      </c>
      <c r="AV15" s="54">
        <f t="shared" si="6"/>
        <v>41</v>
      </c>
      <c r="AW15" s="54" t="str">
        <f t="shared" si="59"/>
        <v/>
      </c>
      <c r="AX15" s="54" t="str">
        <f t="shared" si="60"/>
        <v/>
      </c>
      <c r="AY15" s="54" t="str">
        <f t="shared" si="61"/>
        <v/>
      </c>
      <c r="AZ15" s="54" t="str">
        <f t="shared" si="62"/>
        <v/>
      </c>
      <c r="BA15" s="54" t="str">
        <f t="shared" si="63"/>
        <v/>
      </c>
      <c r="BB15" s="54" t="str">
        <f ca="1">IF(AB15="","",IF(COUNTIF(エラー23シート!$G$5:$G$79, OFFSET(I15,IF(H15="",0,-H15+1),0)*100+OFFSET(X15,IF(H15="",0,-H15+1),0)*10+AB15)&gt;0,23,""))</f>
        <v/>
      </c>
      <c r="BC15" s="54" t="str">
        <f t="shared" si="64"/>
        <v/>
      </c>
      <c r="BD15" s="54" t="str">
        <f t="shared" si="65"/>
        <v/>
      </c>
      <c r="BE15" s="54" t="str">
        <f t="shared" si="66"/>
        <v/>
      </c>
      <c r="BF15" s="54" t="str">
        <f t="shared" si="67"/>
        <v/>
      </c>
      <c r="BG15" s="54" t="str">
        <f t="shared" si="68"/>
        <v/>
      </c>
      <c r="BH15" s="54" t="str">
        <f t="shared" si="69"/>
        <v/>
      </c>
      <c r="BI15" s="54" t="str">
        <f t="shared" si="70"/>
        <v/>
      </c>
      <c r="BJ15" s="54" t="str">
        <f t="shared" si="71"/>
        <v/>
      </c>
      <c r="BK15" s="54" t="str">
        <f t="shared" si="72"/>
        <v/>
      </c>
      <c r="BL15" s="54" t="str">
        <f t="shared" si="73"/>
        <v/>
      </c>
      <c r="BM15" s="54" t="str">
        <f t="shared" si="74"/>
        <v/>
      </c>
      <c r="BN15" s="54" t="str">
        <f t="shared" si="75"/>
        <v/>
      </c>
      <c r="BO15" s="54" t="str">
        <f t="shared" si="76"/>
        <v/>
      </c>
      <c r="BP15" s="54" t="str">
        <f t="shared" si="77"/>
        <v/>
      </c>
      <c r="BQ15" s="54" t="str">
        <f t="shared" si="78"/>
        <v/>
      </c>
      <c r="BR15" s="54" t="str">
        <f t="shared" si="79"/>
        <v/>
      </c>
      <c r="BS15" s="226" t="str">
        <f t="shared" si="80"/>
        <v/>
      </c>
      <c r="BT15" s="54" t="str">
        <f t="shared" si="81"/>
        <v/>
      </c>
      <c r="BU15" s="54" t="str">
        <f t="shared" si="82"/>
        <v/>
      </c>
      <c r="BV15" s="54" t="str">
        <f t="shared" si="83"/>
        <v/>
      </c>
      <c r="BW15" s="54" t="str">
        <f t="shared" si="84"/>
        <v/>
      </c>
      <c r="BX15" s="54" t="str">
        <f t="shared" si="85"/>
        <v/>
      </c>
      <c r="BY15" s="54" t="str">
        <f t="shared" si="86"/>
        <v/>
      </c>
      <c r="BZ15" s="54" t="str">
        <f t="shared" si="87"/>
        <v/>
      </c>
      <c r="CA15" s="54" t="str">
        <f t="shared" si="88"/>
        <v/>
      </c>
      <c r="CB15" s="54" t="str">
        <f t="shared" si="89"/>
        <v/>
      </c>
      <c r="CC15" s="54" t="str">
        <f t="shared" si="90"/>
        <v/>
      </c>
      <c r="CD15" s="54" t="str">
        <f t="shared" si="91"/>
        <v/>
      </c>
      <c r="CE15" s="54" t="str">
        <f t="shared" si="92"/>
        <v/>
      </c>
      <c r="CF15" s="54" t="str">
        <f t="shared" si="93"/>
        <v/>
      </c>
      <c r="CG15" s="54" t="str">
        <f t="shared" si="94"/>
        <v/>
      </c>
      <c r="CH15" s="54" t="str">
        <f t="shared" si="95"/>
        <v/>
      </c>
      <c r="CI15" s="54" t="str">
        <f t="shared" si="96"/>
        <v/>
      </c>
      <c r="CJ15" s="54" t="str">
        <f t="shared" si="97"/>
        <v/>
      </c>
      <c r="CK15" s="54" t="str">
        <f t="shared" si="98"/>
        <v/>
      </c>
      <c r="CL15" s="227" t="str">
        <f t="shared" si="99"/>
        <v/>
      </c>
      <c r="CM15" s="54" t="str">
        <f t="shared" si="100"/>
        <v/>
      </c>
      <c r="CN15" s="54" t="str">
        <f t="shared" si="101"/>
        <v/>
      </c>
      <c r="CO15" s="54" t="str">
        <f t="shared" si="102"/>
        <v/>
      </c>
      <c r="CP15" s="54" t="str">
        <f t="shared" si="103"/>
        <v/>
      </c>
      <c r="CQ15" s="54" t="str">
        <f t="shared" si="104"/>
        <v/>
      </c>
      <c r="CR15" s="54" t="str">
        <f t="shared" si="105"/>
        <v/>
      </c>
      <c r="CS15" s="54" t="str">
        <f t="shared" si="106"/>
        <v/>
      </c>
      <c r="CT15" s="54" t="str">
        <f t="shared" si="107"/>
        <v/>
      </c>
      <c r="CU15" s="54" t="str">
        <f t="shared" si="108"/>
        <v/>
      </c>
      <c r="CV15" s="228">
        <f t="shared" si="109"/>
        <v>0</v>
      </c>
      <c r="CW15" s="54" t="str">
        <f t="shared" si="110"/>
        <v/>
      </c>
      <c r="CX15" s="54" t="str">
        <f t="shared" si="111"/>
        <v/>
      </c>
      <c r="CY15" s="54" t="str">
        <f t="shared" si="112"/>
        <v/>
      </c>
      <c r="CZ15" s="54" t="str">
        <f t="shared" si="113"/>
        <v/>
      </c>
      <c r="DA15" s="54" t="str">
        <f t="shared" si="114"/>
        <v/>
      </c>
      <c r="DB15" s="54" t="str">
        <f t="shared" si="115"/>
        <v/>
      </c>
      <c r="DC15" s="54" t="str">
        <f t="shared" si="116"/>
        <v/>
      </c>
      <c r="DD15" s="54" t="str">
        <f t="shared" si="117"/>
        <v/>
      </c>
      <c r="DE15" s="54" t="str">
        <f t="shared" si="118"/>
        <v/>
      </c>
      <c r="DF15" s="54" t="str">
        <f t="shared" si="119"/>
        <v/>
      </c>
      <c r="DG15" s="54" t="str">
        <f t="shared" si="120"/>
        <v/>
      </c>
      <c r="DH15" s="54" t="str">
        <f t="shared" si="121"/>
        <v/>
      </c>
      <c r="DI15" s="54" t="str">
        <f t="shared" si="122"/>
        <v/>
      </c>
      <c r="DJ15" s="54" t="str">
        <f t="shared" si="123"/>
        <v/>
      </c>
      <c r="DK15" s="54" t="str">
        <f t="shared" si="124"/>
        <v/>
      </c>
      <c r="DL15" s="54" t="str">
        <f t="shared" si="125"/>
        <v/>
      </c>
      <c r="DM15" s="54" t="str">
        <f t="shared" si="126"/>
        <v/>
      </c>
      <c r="DN15" s="54" t="str">
        <f t="shared" si="127"/>
        <v/>
      </c>
      <c r="DO15" s="54" t="str">
        <f t="shared" si="128"/>
        <v/>
      </c>
      <c r="DP15" s="54" t="str">
        <f t="shared" si="129"/>
        <v/>
      </c>
      <c r="DQ15" s="54" t="str">
        <f t="shared" si="130"/>
        <v/>
      </c>
      <c r="DR15" s="54" t="str">
        <f t="shared" si="131"/>
        <v/>
      </c>
      <c r="DS15" s="54" t="str">
        <f t="shared" si="132"/>
        <v/>
      </c>
      <c r="DT15" s="54" t="str">
        <f t="shared" si="133"/>
        <v/>
      </c>
      <c r="DU15" s="54" t="str">
        <f t="shared" si="134"/>
        <v/>
      </c>
      <c r="DV15" s="54" t="str">
        <f t="shared" si="135"/>
        <v/>
      </c>
      <c r="DW15" s="54" t="str">
        <f t="shared" si="136"/>
        <v/>
      </c>
      <c r="DX15" s="54" t="str">
        <f t="shared" si="137"/>
        <v/>
      </c>
      <c r="DY15" s="54" t="str">
        <f t="shared" si="138"/>
        <v/>
      </c>
      <c r="DZ15" s="54" t="str">
        <f t="shared" si="139"/>
        <v/>
      </c>
      <c r="EA15" s="54" t="str">
        <f t="shared" si="140"/>
        <v/>
      </c>
      <c r="EB15" s="54" t="str">
        <f t="shared" si="141"/>
        <v/>
      </c>
      <c r="EC15" s="54" t="str">
        <f t="shared" si="142"/>
        <v/>
      </c>
      <c r="ED15" s="54" t="str">
        <f t="shared" si="143"/>
        <v/>
      </c>
      <c r="EE15" s="54" t="str">
        <f t="shared" si="144"/>
        <v/>
      </c>
      <c r="EF15" s="54" t="str">
        <f t="shared" si="145"/>
        <v/>
      </c>
      <c r="EG15" s="54" t="str">
        <f t="shared" si="146"/>
        <v/>
      </c>
      <c r="EH15" s="54" t="str">
        <f t="shared" si="147"/>
        <v/>
      </c>
      <c r="EI15" s="54" t="str">
        <f t="shared" si="148"/>
        <v/>
      </c>
      <c r="EJ15" s="54" t="str">
        <f t="shared" si="149"/>
        <v/>
      </c>
      <c r="EK15" s="54" t="str">
        <f t="shared" si="150"/>
        <v/>
      </c>
      <c r="EL15" s="54" t="str">
        <f t="shared" si="151"/>
        <v/>
      </c>
      <c r="EM15" s="54" t="str">
        <f t="shared" si="152"/>
        <v/>
      </c>
      <c r="EN15" s="54" t="str">
        <f t="shared" si="153"/>
        <v/>
      </c>
      <c r="EO15" s="54" t="str">
        <f t="shared" si="154"/>
        <v/>
      </c>
      <c r="EP15" s="54" t="str">
        <f t="shared" si="155"/>
        <v/>
      </c>
      <c r="EQ15" s="228" t="str">
        <f t="shared" ca="1" si="156"/>
        <v/>
      </c>
      <c r="ER15" s="228" t="str">
        <f t="shared" ca="1" si="157"/>
        <v/>
      </c>
      <c r="ES15" s="54" t="str">
        <f t="shared" ca="1" si="158"/>
        <v/>
      </c>
      <c r="ET15" s="54" t="str">
        <f t="shared" ca="1" si="159"/>
        <v/>
      </c>
      <c r="EU15" s="54" t="str">
        <f t="shared" ca="1" si="160"/>
        <v/>
      </c>
      <c r="EV15" s="54" t="str">
        <f t="shared" ca="1" si="161"/>
        <v/>
      </c>
      <c r="EW15" s="54" t="str">
        <f t="shared" ca="1" si="162"/>
        <v/>
      </c>
      <c r="EX15" s="54" t="str">
        <f t="shared" ca="1" si="163"/>
        <v/>
      </c>
      <c r="EY15" s="54" t="str">
        <f t="shared" ca="1" si="164"/>
        <v/>
      </c>
      <c r="EZ15" s="54" t="str">
        <f t="shared" ca="1" si="165"/>
        <v/>
      </c>
      <c r="FA15" s="54" t="str">
        <f t="shared" ca="1" si="166"/>
        <v/>
      </c>
      <c r="FB15" s="54" t="str">
        <f t="shared" ca="1" si="167"/>
        <v/>
      </c>
      <c r="FC15" s="54" t="str">
        <f t="shared" ca="1" si="168"/>
        <v/>
      </c>
      <c r="FD15" s="228">
        <f t="shared" si="169"/>
        <v>1</v>
      </c>
      <c r="FE15" s="54" t="str">
        <f t="shared" si="170"/>
        <v/>
      </c>
      <c r="FF15" s="54" t="str">
        <f t="shared" si="171"/>
        <v/>
      </c>
      <c r="FG15" s="54" t="str">
        <f t="shared" si="172"/>
        <v/>
      </c>
      <c r="FH15" s="54" t="str">
        <f t="shared" si="173"/>
        <v/>
      </c>
      <c r="FI15" s="228" t="str">
        <f>IF(B15=0,"",COUNTIF(FD$6:FD15,FD15))</f>
        <v/>
      </c>
      <c r="FJ15" s="54" t="str">
        <f t="shared" si="174"/>
        <v/>
      </c>
      <c r="FK15" s="229" t="str">
        <f t="shared" si="175"/>
        <v/>
      </c>
      <c r="FL15" s="54" t="str">
        <f t="shared" si="176"/>
        <v/>
      </c>
      <c r="FM15" s="54" t="str">
        <f t="shared" si="177"/>
        <v/>
      </c>
      <c r="FN15" s="54" t="str">
        <f t="shared" si="178"/>
        <v/>
      </c>
      <c r="FO15" s="54" t="str">
        <f t="shared" si="179"/>
        <v/>
      </c>
    </row>
    <row r="16" spans="1:171" ht="17.25">
      <c r="A16" s="222">
        <v>11</v>
      </c>
      <c r="B16" s="222">
        <f>COUNTIF('中間シート (2)'!M:M,行政集計シート※記入不要です!A16)</f>
        <v>0</v>
      </c>
      <c r="C16" s="230" t="str">
        <f t="shared" si="180"/>
        <v/>
      </c>
      <c r="D16" s="230" t="str">
        <f t="shared" si="181"/>
        <v/>
      </c>
      <c r="E16" s="230" t="str">
        <f t="shared" si="182"/>
        <v/>
      </c>
      <c r="F16" s="231"/>
      <c r="G16" s="224" t="str">
        <f>IFERROR(VLOOKUP($A16,'中間シート (2)'!$M$6:$AR$65,G$1,FALSE),"")</f>
        <v/>
      </c>
      <c r="H16" s="224" t="str">
        <f>IFERROR(VLOOKUP($A16,'中間シート (2)'!$M$6:$AR$65,H$1,FALSE),"")</f>
        <v/>
      </c>
      <c r="I16" s="224" t="str">
        <f>IFERROR(VLOOKUP($A16,'中間シート (2)'!$M$6:$AR$65,I$1,FALSE),"")</f>
        <v/>
      </c>
      <c r="J16" s="224" t="str">
        <f>IFERROR(VLOOKUP($A16,'中間シート (2)'!$M$6:$AR$65,J$1,FALSE),"")</f>
        <v/>
      </c>
      <c r="K16" s="224" t="str">
        <f>IFERROR(VLOOKUP($A16,'中間シート (2)'!$M$6:$AR$65,K$1,FALSE),"")</f>
        <v/>
      </c>
      <c r="L16" s="224" t="str">
        <f>IFERROR(VLOOKUP($A16,'中間シート (2)'!$M$6:$AR$65,L$1,FALSE),"")</f>
        <v/>
      </c>
      <c r="M16" s="224" t="str">
        <f>IFERROR(VLOOKUP($A16,'中間シート (2)'!$M$6:$AR$65,M$1,FALSE),"")</f>
        <v/>
      </c>
      <c r="N16" s="224" t="str">
        <f>IFERROR(VLOOKUP($A16,'中間シート (2)'!$M$6:$AR$65,N$1,FALSE),"")</f>
        <v/>
      </c>
      <c r="O16" s="224" t="str">
        <f>IFERROR(VLOOKUP($A16,'中間シート (2)'!$M$6:$AR$65,O$1,FALSE),"")</f>
        <v/>
      </c>
      <c r="P16" s="224" t="str">
        <f>IFERROR(VLOOKUP($A16,'中間シート (2)'!$M$6:$AR$65,P$1,FALSE),"")</f>
        <v/>
      </c>
      <c r="Q16" s="224" t="str">
        <f>IFERROR(VLOOKUP($A16,'中間シート (2)'!$M$6:$AR$65,Q$1,FALSE),"")</f>
        <v/>
      </c>
      <c r="R16" s="224" t="str">
        <f>IFERROR(VLOOKUP($A16,'中間シート (2)'!$M$6:$AR$65,R$1,FALSE),"")</f>
        <v/>
      </c>
      <c r="S16" s="224" t="str">
        <f>IFERROR(VLOOKUP($A16,'中間シート (2)'!$M$6:$AR$65,S$1,FALSE),"")</f>
        <v/>
      </c>
      <c r="T16" s="224" t="str">
        <f>IFERROR(VLOOKUP($A16,'中間シート (2)'!$M$6:$AR$65,T$1,FALSE),"")</f>
        <v/>
      </c>
      <c r="U16" s="224" t="str">
        <f>IFERROR(VLOOKUP($A16,'中間シート (2)'!$M$6:$AR$65,U$1,FALSE),"")</f>
        <v/>
      </c>
      <c r="V16" s="224"/>
      <c r="W16" s="224" t="str">
        <f>IFERROR(VLOOKUP($A16,'中間シート (2)'!$M$6:$AR$65,W$1,FALSE),"")</f>
        <v/>
      </c>
      <c r="X16" s="224" t="str">
        <f>IFERROR(VLOOKUP($A16,'中間シート (2)'!$M$6:$AR$65,X$1,FALSE),"")</f>
        <v/>
      </c>
      <c r="Y16" s="224" t="str">
        <f>IFERROR(VLOOKUP($A16,'中間シート (2)'!$M$6:$AR$65,Y$1,FALSE),"")</f>
        <v/>
      </c>
      <c r="Z16" s="224" t="str">
        <f>IFERROR(VLOOKUP($A16,'中間シート (2)'!$M$6:$AR$65,Z$1,FALSE),"")</f>
        <v/>
      </c>
      <c r="AA16" s="224" t="str">
        <f>IFERROR(VLOOKUP($A16,'中間シート (2)'!$M$6:$AR$65,AA$1,FALSE),"")</f>
        <v/>
      </c>
      <c r="AB16" s="224" t="str">
        <f>IFERROR(VLOOKUP($A16,'中間シート (2)'!$M$6:$AR$65,AB$1,FALSE),"")</f>
        <v/>
      </c>
      <c r="AC16" s="224" t="str">
        <f>IFERROR(VLOOKUP($A16,'中間シート (2)'!$M$6:$AR$65,AC$1,FALSE),"")</f>
        <v/>
      </c>
      <c r="AD16" s="224" t="str">
        <f>IFERROR(VLOOKUP($A16,'中間シート (2)'!$M$6:$AR$65,AD$1,FALSE),"")</f>
        <v/>
      </c>
      <c r="AE16" s="224"/>
      <c r="AF16" s="224"/>
      <c r="AG16" s="224"/>
      <c r="AH16" s="236" t="str">
        <f>IFERROR(VLOOKUP($A16,'中間シート (2)'!$M$6:$BC$67,AH$1,FALSE),"")</f>
        <v/>
      </c>
      <c r="AI16" s="236" t="str">
        <f>IFERROR(VLOOKUP($A16,'中間シート (2)'!$M$6:$BC$67,AI$1,FALSE),"")</f>
        <v/>
      </c>
      <c r="AJ16" s="236" t="str">
        <f>IFERROR(VLOOKUP($A16,'中間シート (2)'!$M$6:$BC$67,AJ$1,FALSE),"")</f>
        <v/>
      </c>
      <c r="AK16" s="236" t="str">
        <f>IFERROR(VLOOKUP($A16,'中間シート (2)'!$M$6:$BC$67,AK$1,FALSE),"")</f>
        <v/>
      </c>
      <c r="AL16" s="236" t="str">
        <f>IFERROR(VLOOKUP($A16,'中間シート (2)'!$M$6:$BC$67,AL$1,FALSE),"")</f>
        <v/>
      </c>
      <c r="AM16" s="236" t="str">
        <f>IFERROR(VLOOKUP($A16,'中間シート (2)'!$M$6:$BC$67,AM$1,FALSE),"")</f>
        <v/>
      </c>
      <c r="AN16" s="236" t="str">
        <f>IFERROR(VLOOKUP($A16,'中間シート (2)'!$M$6:$BC$67,AN$1,FALSE),"")</f>
        <v/>
      </c>
      <c r="AO16" s="236" t="str">
        <f>IFERROR(VLOOKUP($A16,'中間シート (2)'!$M$6:$BC$67,AO$1,FALSE),"")</f>
        <v/>
      </c>
      <c r="AR16" s="225"/>
      <c r="AS16" s="225"/>
      <c r="AT16" s="225"/>
      <c r="AU16" s="54">
        <f t="shared" si="5"/>
        <v>41</v>
      </c>
      <c r="AV16" s="54">
        <f t="shared" si="6"/>
        <v>41</v>
      </c>
      <c r="AW16" s="54" t="str">
        <f t="shared" si="59"/>
        <v/>
      </c>
      <c r="AX16" s="54" t="str">
        <f t="shared" si="60"/>
        <v/>
      </c>
      <c r="AY16" s="54" t="str">
        <f t="shared" si="61"/>
        <v/>
      </c>
      <c r="AZ16" s="54" t="str">
        <f t="shared" si="62"/>
        <v/>
      </c>
      <c r="BA16" s="54" t="str">
        <f t="shared" si="63"/>
        <v/>
      </c>
      <c r="BB16" s="54" t="str">
        <f ca="1">IF(AB16="","",IF(COUNTIF(エラー23シート!$G$5:$G$79, OFFSET(I16,IF(H16="",0,-H16+1),0)*100+OFFSET(X16,IF(H16="",0,-H16+1),0)*10+AB16)&gt;0,23,""))</f>
        <v/>
      </c>
      <c r="BC16" s="54" t="str">
        <f t="shared" si="64"/>
        <v/>
      </c>
      <c r="BD16" s="54" t="str">
        <f t="shared" si="65"/>
        <v/>
      </c>
      <c r="BE16" s="54" t="str">
        <f t="shared" si="66"/>
        <v/>
      </c>
      <c r="BF16" s="54" t="str">
        <f t="shared" si="67"/>
        <v/>
      </c>
      <c r="BG16" s="54" t="str">
        <f t="shared" si="68"/>
        <v/>
      </c>
      <c r="BH16" s="54" t="str">
        <f t="shared" si="69"/>
        <v/>
      </c>
      <c r="BI16" s="54" t="str">
        <f t="shared" si="70"/>
        <v/>
      </c>
      <c r="BJ16" s="54" t="str">
        <f t="shared" si="71"/>
        <v/>
      </c>
      <c r="BK16" s="54" t="str">
        <f t="shared" si="72"/>
        <v/>
      </c>
      <c r="BL16" s="54" t="str">
        <f t="shared" si="73"/>
        <v/>
      </c>
      <c r="BM16" s="54" t="str">
        <f t="shared" si="74"/>
        <v/>
      </c>
      <c r="BN16" s="54" t="str">
        <f t="shared" si="75"/>
        <v/>
      </c>
      <c r="BO16" s="54" t="str">
        <f t="shared" si="76"/>
        <v/>
      </c>
      <c r="BP16" s="54" t="str">
        <f t="shared" si="77"/>
        <v/>
      </c>
      <c r="BQ16" s="54" t="str">
        <f t="shared" si="78"/>
        <v/>
      </c>
      <c r="BR16" s="54" t="str">
        <f t="shared" si="79"/>
        <v/>
      </c>
      <c r="BS16" s="226" t="str">
        <f t="shared" si="80"/>
        <v/>
      </c>
      <c r="BT16" s="54" t="str">
        <f t="shared" si="81"/>
        <v/>
      </c>
      <c r="BU16" s="54" t="str">
        <f t="shared" si="82"/>
        <v/>
      </c>
      <c r="BV16" s="54" t="str">
        <f t="shared" si="83"/>
        <v/>
      </c>
      <c r="BW16" s="54" t="str">
        <f t="shared" si="84"/>
        <v/>
      </c>
      <c r="BX16" s="54" t="str">
        <f t="shared" si="85"/>
        <v/>
      </c>
      <c r="BY16" s="54" t="str">
        <f t="shared" si="86"/>
        <v/>
      </c>
      <c r="BZ16" s="54" t="str">
        <f t="shared" si="87"/>
        <v/>
      </c>
      <c r="CA16" s="54" t="str">
        <f t="shared" si="88"/>
        <v/>
      </c>
      <c r="CB16" s="54" t="str">
        <f t="shared" si="89"/>
        <v/>
      </c>
      <c r="CC16" s="54" t="str">
        <f t="shared" si="90"/>
        <v/>
      </c>
      <c r="CD16" s="54" t="str">
        <f t="shared" si="91"/>
        <v/>
      </c>
      <c r="CE16" s="54" t="str">
        <f t="shared" si="92"/>
        <v/>
      </c>
      <c r="CF16" s="54" t="str">
        <f t="shared" si="93"/>
        <v/>
      </c>
      <c r="CG16" s="54" t="str">
        <f t="shared" si="94"/>
        <v/>
      </c>
      <c r="CH16" s="54" t="str">
        <f t="shared" si="95"/>
        <v/>
      </c>
      <c r="CI16" s="54" t="str">
        <f t="shared" si="96"/>
        <v/>
      </c>
      <c r="CJ16" s="54" t="str">
        <f t="shared" si="97"/>
        <v/>
      </c>
      <c r="CK16" s="54" t="str">
        <f t="shared" si="98"/>
        <v/>
      </c>
      <c r="CL16" s="227" t="str">
        <f t="shared" si="99"/>
        <v/>
      </c>
      <c r="CM16" s="54" t="str">
        <f t="shared" si="100"/>
        <v/>
      </c>
      <c r="CN16" s="54" t="str">
        <f t="shared" si="101"/>
        <v/>
      </c>
      <c r="CO16" s="54" t="str">
        <f t="shared" si="102"/>
        <v/>
      </c>
      <c r="CP16" s="54" t="str">
        <f t="shared" si="103"/>
        <v/>
      </c>
      <c r="CQ16" s="54" t="str">
        <f t="shared" si="104"/>
        <v/>
      </c>
      <c r="CR16" s="54" t="str">
        <f t="shared" si="105"/>
        <v/>
      </c>
      <c r="CS16" s="54" t="str">
        <f t="shared" si="106"/>
        <v/>
      </c>
      <c r="CT16" s="54" t="str">
        <f t="shared" si="107"/>
        <v/>
      </c>
      <c r="CU16" s="54" t="str">
        <f t="shared" si="108"/>
        <v/>
      </c>
      <c r="CV16" s="228">
        <f t="shared" si="109"/>
        <v>0</v>
      </c>
      <c r="CW16" s="54" t="str">
        <f t="shared" si="110"/>
        <v/>
      </c>
      <c r="CX16" s="54" t="str">
        <f t="shared" si="111"/>
        <v/>
      </c>
      <c r="CY16" s="54" t="str">
        <f t="shared" si="112"/>
        <v/>
      </c>
      <c r="CZ16" s="54" t="str">
        <f t="shared" si="113"/>
        <v/>
      </c>
      <c r="DA16" s="54" t="str">
        <f t="shared" si="114"/>
        <v/>
      </c>
      <c r="DB16" s="54" t="str">
        <f t="shared" si="115"/>
        <v/>
      </c>
      <c r="DC16" s="54" t="str">
        <f t="shared" si="116"/>
        <v/>
      </c>
      <c r="DD16" s="54" t="str">
        <f t="shared" si="117"/>
        <v/>
      </c>
      <c r="DE16" s="54" t="str">
        <f t="shared" si="118"/>
        <v/>
      </c>
      <c r="DF16" s="54" t="str">
        <f t="shared" si="119"/>
        <v/>
      </c>
      <c r="DG16" s="54" t="str">
        <f t="shared" si="120"/>
        <v/>
      </c>
      <c r="DH16" s="54" t="str">
        <f t="shared" si="121"/>
        <v/>
      </c>
      <c r="DI16" s="54" t="str">
        <f t="shared" si="122"/>
        <v/>
      </c>
      <c r="DJ16" s="54" t="str">
        <f t="shared" si="123"/>
        <v/>
      </c>
      <c r="DK16" s="54" t="str">
        <f t="shared" si="124"/>
        <v/>
      </c>
      <c r="DL16" s="54" t="str">
        <f t="shared" si="125"/>
        <v/>
      </c>
      <c r="DM16" s="54" t="str">
        <f t="shared" si="126"/>
        <v/>
      </c>
      <c r="DN16" s="54" t="str">
        <f t="shared" si="127"/>
        <v/>
      </c>
      <c r="DO16" s="54" t="str">
        <f t="shared" si="128"/>
        <v/>
      </c>
      <c r="DP16" s="54" t="str">
        <f t="shared" si="129"/>
        <v/>
      </c>
      <c r="DQ16" s="54" t="str">
        <f t="shared" si="130"/>
        <v/>
      </c>
      <c r="DR16" s="54" t="str">
        <f t="shared" si="131"/>
        <v/>
      </c>
      <c r="DS16" s="54" t="str">
        <f t="shared" si="132"/>
        <v/>
      </c>
      <c r="DT16" s="54" t="str">
        <f t="shared" si="133"/>
        <v/>
      </c>
      <c r="DU16" s="54" t="str">
        <f t="shared" si="134"/>
        <v/>
      </c>
      <c r="DV16" s="54" t="str">
        <f t="shared" si="135"/>
        <v/>
      </c>
      <c r="DW16" s="54" t="str">
        <f t="shared" si="136"/>
        <v/>
      </c>
      <c r="DX16" s="54" t="str">
        <f t="shared" si="137"/>
        <v/>
      </c>
      <c r="DY16" s="54" t="str">
        <f t="shared" si="138"/>
        <v/>
      </c>
      <c r="DZ16" s="54" t="str">
        <f t="shared" si="139"/>
        <v/>
      </c>
      <c r="EA16" s="54" t="str">
        <f t="shared" si="140"/>
        <v/>
      </c>
      <c r="EB16" s="54" t="str">
        <f t="shared" si="141"/>
        <v/>
      </c>
      <c r="EC16" s="54" t="str">
        <f t="shared" si="142"/>
        <v/>
      </c>
      <c r="ED16" s="54" t="str">
        <f t="shared" si="143"/>
        <v/>
      </c>
      <c r="EE16" s="54" t="str">
        <f t="shared" si="144"/>
        <v/>
      </c>
      <c r="EF16" s="54" t="str">
        <f t="shared" si="145"/>
        <v/>
      </c>
      <c r="EG16" s="54" t="str">
        <f t="shared" si="146"/>
        <v/>
      </c>
      <c r="EH16" s="54" t="str">
        <f t="shared" si="147"/>
        <v/>
      </c>
      <c r="EI16" s="54" t="str">
        <f t="shared" si="148"/>
        <v/>
      </c>
      <c r="EJ16" s="54" t="str">
        <f t="shared" si="149"/>
        <v/>
      </c>
      <c r="EK16" s="54" t="str">
        <f t="shared" si="150"/>
        <v/>
      </c>
      <c r="EL16" s="54" t="str">
        <f t="shared" si="151"/>
        <v/>
      </c>
      <c r="EM16" s="54" t="str">
        <f t="shared" si="152"/>
        <v/>
      </c>
      <c r="EN16" s="54" t="str">
        <f t="shared" si="153"/>
        <v/>
      </c>
      <c r="EO16" s="54" t="str">
        <f t="shared" si="154"/>
        <v/>
      </c>
      <c r="EP16" s="54" t="str">
        <f t="shared" si="155"/>
        <v/>
      </c>
      <c r="EQ16" s="228" t="str">
        <f t="shared" ca="1" si="156"/>
        <v/>
      </c>
      <c r="ER16" s="228" t="str">
        <f t="shared" ca="1" si="157"/>
        <v/>
      </c>
      <c r="ES16" s="54" t="str">
        <f t="shared" ca="1" si="158"/>
        <v/>
      </c>
      <c r="ET16" s="54" t="str">
        <f t="shared" ca="1" si="159"/>
        <v/>
      </c>
      <c r="EU16" s="54" t="str">
        <f t="shared" ca="1" si="160"/>
        <v/>
      </c>
      <c r="EV16" s="54" t="str">
        <f t="shared" ca="1" si="161"/>
        <v/>
      </c>
      <c r="EW16" s="54" t="str">
        <f t="shared" ca="1" si="162"/>
        <v/>
      </c>
      <c r="EX16" s="54" t="str">
        <f t="shared" ca="1" si="163"/>
        <v/>
      </c>
      <c r="EY16" s="54" t="str">
        <f t="shared" ca="1" si="164"/>
        <v/>
      </c>
      <c r="EZ16" s="54" t="str">
        <f t="shared" ca="1" si="165"/>
        <v/>
      </c>
      <c r="FA16" s="54" t="str">
        <f t="shared" ca="1" si="166"/>
        <v/>
      </c>
      <c r="FB16" s="54" t="str">
        <f t="shared" ca="1" si="167"/>
        <v/>
      </c>
      <c r="FC16" s="54" t="str">
        <f t="shared" ca="1" si="168"/>
        <v/>
      </c>
      <c r="FD16" s="228">
        <f t="shared" si="169"/>
        <v>1</v>
      </c>
      <c r="FE16" s="54" t="str">
        <f t="shared" si="170"/>
        <v/>
      </c>
      <c r="FF16" s="54" t="str">
        <f t="shared" si="171"/>
        <v/>
      </c>
      <c r="FG16" s="54" t="str">
        <f t="shared" si="172"/>
        <v/>
      </c>
      <c r="FH16" s="54" t="str">
        <f t="shared" si="173"/>
        <v/>
      </c>
      <c r="FI16" s="228" t="str">
        <f>IF(B16=0,"",COUNTIF(FD$6:FD16,FD16))</f>
        <v/>
      </c>
      <c r="FJ16" s="54" t="str">
        <f t="shared" si="174"/>
        <v/>
      </c>
      <c r="FK16" s="229" t="str">
        <f t="shared" si="175"/>
        <v/>
      </c>
      <c r="FL16" s="54" t="str">
        <f t="shared" si="176"/>
        <v/>
      </c>
      <c r="FM16" s="54" t="str">
        <f t="shared" si="177"/>
        <v/>
      </c>
      <c r="FN16" s="54" t="str">
        <f t="shared" si="178"/>
        <v/>
      </c>
      <c r="FO16" s="54" t="str">
        <f t="shared" si="179"/>
        <v/>
      </c>
    </row>
    <row r="17" spans="1:171" ht="17.25">
      <c r="A17" s="222">
        <v>12</v>
      </c>
      <c r="B17" s="222">
        <f>COUNTIF('中間シート (2)'!M:M,行政集計シート※記入不要です!A17)</f>
        <v>0</v>
      </c>
      <c r="C17" s="230" t="str">
        <f t="shared" si="180"/>
        <v/>
      </c>
      <c r="D17" s="230" t="str">
        <f t="shared" si="181"/>
        <v/>
      </c>
      <c r="E17" s="230" t="str">
        <f t="shared" si="182"/>
        <v/>
      </c>
      <c r="F17" s="231"/>
      <c r="G17" s="224" t="str">
        <f>IFERROR(VLOOKUP($A17,'中間シート (2)'!$M$6:$AR$65,G$1,FALSE),"")</f>
        <v/>
      </c>
      <c r="H17" s="224" t="str">
        <f>IFERROR(VLOOKUP($A17,'中間シート (2)'!$M$6:$AR$65,H$1,FALSE),"")</f>
        <v/>
      </c>
      <c r="I17" s="224" t="str">
        <f>IFERROR(VLOOKUP($A17,'中間シート (2)'!$M$6:$AR$65,I$1,FALSE),"")</f>
        <v/>
      </c>
      <c r="J17" s="224" t="str">
        <f>IFERROR(VLOOKUP($A17,'中間シート (2)'!$M$6:$AR$65,J$1,FALSE),"")</f>
        <v/>
      </c>
      <c r="K17" s="224" t="str">
        <f>IFERROR(VLOOKUP($A17,'中間シート (2)'!$M$6:$AR$65,K$1,FALSE),"")</f>
        <v/>
      </c>
      <c r="L17" s="224" t="str">
        <f>IFERROR(VLOOKUP($A17,'中間シート (2)'!$M$6:$AR$65,L$1,FALSE),"")</f>
        <v/>
      </c>
      <c r="M17" s="224" t="str">
        <f>IFERROR(VLOOKUP($A17,'中間シート (2)'!$M$6:$AR$65,M$1,FALSE),"")</f>
        <v/>
      </c>
      <c r="N17" s="224" t="str">
        <f>IFERROR(VLOOKUP($A17,'中間シート (2)'!$M$6:$AR$65,N$1,FALSE),"")</f>
        <v/>
      </c>
      <c r="O17" s="224" t="str">
        <f>IFERROR(VLOOKUP($A17,'中間シート (2)'!$M$6:$AR$65,O$1,FALSE),"")</f>
        <v/>
      </c>
      <c r="P17" s="224" t="str">
        <f>IFERROR(VLOOKUP($A17,'中間シート (2)'!$M$6:$AR$65,P$1,FALSE),"")</f>
        <v/>
      </c>
      <c r="Q17" s="224" t="str">
        <f>IFERROR(VLOOKUP($A17,'中間シート (2)'!$M$6:$AR$65,Q$1,FALSE),"")</f>
        <v/>
      </c>
      <c r="R17" s="224" t="str">
        <f>IFERROR(VLOOKUP($A17,'中間シート (2)'!$M$6:$AR$65,R$1,FALSE),"")</f>
        <v/>
      </c>
      <c r="S17" s="224" t="str">
        <f>IFERROR(VLOOKUP($A17,'中間シート (2)'!$M$6:$AR$65,S$1,FALSE),"")</f>
        <v/>
      </c>
      <c r="T17" s="224" t="str">
        <f>IFERROR(VLOOKUP($A17,'中間シート (2)'!$M$6:$AR$65,T$1,FALSE),"")</f>
        <v/>
      </c>
      <c r="U17" s="224" t="str">
        <f>IFERROR(VLOOKUP($A17,'中間シート (2)'!$M$6:$AR$65,U$1,FALSE),"")</f>
        <v/>
      </c>
      <c r="V17" s="224"/>
      <c r="W17" s="224" t="str">
        <f>IFERROR(VLOOKUP($A17,'中間シート (2)'!$M$6:$AR$65,W$1,FALSE),"")</f>
        <v/>
      </c>
      <c r="X17" s="224" t="str">
        <f>IFERROR(VLOOKUP($A17,'中間シート (2)'!$M$6:$AR$65,X$1,FALSE),"")</f>
        <v/>
      </c>
      <c r="Y17" s="224" t="str">
        <f>IFERROR(VLOOKUP($A17,'中間シート (2)'!$M$6:$AR$65,Y$1,FALSE),"")</f>
        <v/>
      </c>
      <c r="Z17" s="224" t="str">
        <f>IFERROR(VLOOKUP($A17,'中間シート (2)'!$M$6:$AR$65,Z$1,FALSE),"")</f>
        <v/>
      </c>
      <c r="AA17" s="224" t="str">
        <f>IFERROR(VLOOKUP($A17,'中間シート (2)'!$M$6:$AR$65,AA$1,FALSE),"")</f>
        <v/>
      </c>
      <c r="AB17" s="224" t="str">
        <f>IFERROR(VLOOKUP($A17,'中間シート (2)'!$M$6:$AR$65,AB$1,FALSE),"")</f>
        <v/>
      </c>
      <c r="AC17" s="224" t="str">
        <f>IFERROR(VLOOKUP($A17,'中間シート (2)'!$M$6:$AR$65,AC$1,FALSE),"")</f>
        <v/>
      </c>
      <c r="AD17" s="224" t="str">
        <f>IFERROR(VLOOKUP($A17,'中間シート (2)'!$M$6:$AR$65,AD$1,FALSE),"")</f>
        <v/>
      </c>
      <c r="AE17" s="224"/>
      <c r="AF17" s="224"/>
      <c r="AG17" s="224"/>
      <c r="AH17" s="236" t="str">
        <f>IFERROR(VLOOKUP($A17,'中間シート (2)'!$M$6:$BC$67,AH$1,FALSE),"")</f>
        <v/>
      </c>
      <c r="AI17" s="236" t="str">
        <f>IFERROR(VLOOKUP($A17,'中間シート (2)'!$M$6:$BC$67,AI$1,FALSE),"")</f>
        <v/>
      </c>
      <c r="AJ17" s="236" t="str">
        <f>IFERROR(VLOOKUP($A17,'中間シート (2)'!$M$6:$BC$67,AJ$1,FALSE),"")</f>
        <v/>
      </c>
      <c r="AK17" s="236" t="str">
        <f>IFERROR(VLOOKUP($A17,'中間シート (2)'!$M$6:$BC$67,AK$1,FALSE),"")</f>
        <v/>
      </c>
      <c r="AL17" s="236" t="str">
        <f>IFERROR(VLOOKUP($A17,'中間シート (2)'!$M$6:$BC$67,AL$1,FALSE),"")</f>
        <v/>
      </c>
      <c r="AM17" s="236" t="str">
        <f>IFERROR(VLOOKUP($A17,'中間シート (2)'!$M$6:$BC$67,AM$1,FALSE),"")</f>
        <v/>
      </c>
      <c r="AN17" s="236" t="str">
        <f>IFERROR(VLOOKUP($A17,'中間シート (2)'!$M$6:$BC$67,AN$1,FALSE),"")</f>
        <v/>
      </c>
      <c r="AO17" s="236" t="str">
        <f>IFERROR(VLOOKUP($A17,'中間シート (2)'!$M$6:$BC$67,AO$1,FALSE),"")</f>
        <v/>
      </c>
      <c r="AR17" s="225"/>
      <c r="AS17" s="225"/>
      <c r="AT17" s="225"/>
      <c r="AU17" s="54">
        <f t="shared" si="5"/>
        <v>41</v>
      </c>
      <c r="AV17" s="54">
        <f t="shared" si="6"/>
        <v>41</v>
      </c>
      <c r="AW17" s="54" t="str">
        <f t="shared" si="59"/>
        <v/>
      </c>
      <c r="AX17" s="54" t="str">
        <f t="shared" si="60"/>
        <v/>
      </c>
      <c r="AY17" s="54" t="str">
        <f t="shared" si="61"/>
        <v/>
      </c>
      <c r="AZ17" s="54" t="str">
        <f t="shared" si="62"/>
        <v/>
      </c>
      <c r="BA17" s="54" t="str">
        <f t="shared" si="63"/>
        <v/>
      </c>
      <c r="BB17" s="54" t="str">
        <f ca="1">IF(AB17="","",IF(COUNTIF(エラー23シート!$G$5:$G$79, OFFSET(I17,IF(H17="",0,-H17+1),0)*100+OFFSET(X17,IF(H17="",0,-H17+1),0)*10+AB17)&gt;0,23,""))</f>
        <v/>
      </c>
      <c r="BC17" s="54" t="str">
        <f t="shared" si="64"/>
        <v/>
      </c>
      <c r="BD17" s="54" t="str">
        <f t="shared" si="65"/>
        <v/>
      </c>
      <c r="BE17" s="54" t="str">
        <f t="shared" si="66"/>
        <v/>
      </c>
      <c r="BF17" s="54" t="str">
        <f t="shared" si="67"/>
        <v/>
      </c>
      <c r="BG17" s="54" t="str">
        <f t="shared" si="68"/>
        <v/>
      </c>
      <c r="BH17" s="54" t="str">
        <f t="shared" si="69"/>
        <v/>
      </c>
      <c r="BI17" s="54" t="str">
        <f t="shared" si="70"/>
        <v/>
      </c>
      <c r="BJ17" s="54" t="str">
        <f t="shared" si="71"/>
        <v/>
      </c>
      <c r="BK17" s="54" t="str">
        <f t="shared" si="72"/>
        <v/>
      </c>
      <c r="BL17" s="54" t="str">
        <f t="shared" si="73"/>
        <v/>
      </c>
      <c r="BM17" s="54" t="str">
        <f t="shared" si="74"/>
        <v/>
      </c>
      <c r="BN17" s="54" t="str">
        <f t="shared" si="75"/>
        <v/>
      </c>
      <c r="BO17" s="54" t="str">
        <f t="shared" si="76"/>
        <v/>
      </c>
      <c r="BP17" s="54" t="str">
        <f t="shared" si="77"/>
        <v/>
      </c>
      <c r="BQ17" s="54" t="str">
        <f t="shared" si="78"/>
        <v/>
      </c>
      <c r="BR17" s="54" t="str">
        <f t="shared" si="79"/>
        <v/>
      </c>
      <c r="BS17" s="226" t="str">
        <f t="shared" si="80"/>
        <v/>
      </c>
      <c r="BT17" s="54" t="str">
        <f t="shared" si="81"/>
        <v/>
      </c>
      <c r="BU17" s="54" t="str">
        <f t="shared" si="82"/>
        <v/>
      </c>
      <c r="BV17" s="54" t="str">
        <f t="shared" si="83"/>
        <v/>
      </c>
      <c r="BW17" s="54" t="str">
        <f t="shared" si="84"/>
        <v/>
      </c>
      <c r="BX17" s="54" t="str">
        <f t="shared" si="85"/>
        <v/>
      </c>
      <c r="BY17" s="54" t="str">
        <f t="shared" si="86"/>
        <v/>
      </c>
      <c r="BZ17" s="54" t="str">
        <f t="shared" si="87"/>
        <v/>
      </c>
      <c r="CA17" s="54" t="str">
        <f t="shared" si="88"/>
        <v/>
      </c>
      <c r="CB17" s="54" t="str">
        <f t="shared" si="89"/>
        <v/>
      </c>
      <c r="CC17" s="54" t="str">
        <f t="shared" si="90"/>
        <v/>
      </c>
      <c r="CD17" s="54" t="str">
        <f t="shared" si="91"/>
        <v/>
      </c>
      <c r="CE17" s="54" t="str">
        <f t="shared" si="92"/>
        <v/>
      </c>
      <c r="CF17" s="54" t="str">
        <f t="shared" si="93"/>
        <v/>
      </c>
      <c r="CG17" s="54" t="str">
        <f t="shared" si="94"/>
        <v/>
      </c>
      <c r="CH17" s="54" t="str">
        <f t="shared" si="95"/>
        <v/>
      </c>
      <c r="CI17" s="54" t="str">
        <f t="shared" si="96"/>
        <v/>
      </c>
      <c r="CJ17" s="54" t="str">
        <f t="shared" si="97"/>
        <v/>
      </c>
      <c r="CK17" s="54" t="str">
        <f t="shared" si="98"/>
        <v/>
      </c>
      <c r="CL17" s="227" t="str">
        <f t="shared" si="99"/>
        <v/>
      </c>
      <c r="CM17" s="54" t="str">
        <f t="shared" si="100"/>
        <v/>
      </c>
      <c r="CN17" s="54" t="str">
        <f t="shared" si="101"/>
        <v/>
      </c>
      <c r="CO17" s="54" t="str">
        <f t="shared" si="102"/>
        <v/>
      </c>
      <c r="CP17" s="54" t="str">
        <f t="shared" si="103"/>
        <v/>
      </c>
      <c r="CQ17" s="54" t="str">
        <f t="shared" si="104"/>
        <v/>
      </c>
      <c r="CR17" s="54" t="str">
        <f t="shared" si="105"/>
        <v/>
      </c>
      <c r="CS17" s="54" t="str">
        <f t="shared" si="106"/>
        <v/>
      </c>
      <c r="CT17" s="54" t="str">
        <f t="shared" si="107"/>
        <v/>
      </c>
      <c r="CU17" s="54" t="str">
        <f t="shared" si="108"/>
        <v/>
      </c>
      <c r="CV17" s="228">
        <f t="shared" si="109"/>
        <v>0</v>
      </c>
      <c r="CW17" s="54" t="str">
        <f t="shared" si="110"/>
        <v/>
      </c>
      <c r="CX17" s="54" t="str">
        <f t="shared" si="111"/>
        <v/>
      </c>
      <c r="CY17" s="54" t="str">
        <f t="shared" si="112"/>
        <v/>
      </c>
      <c r="CZ17" s="54" t="str">
        <f t="shared" si="113"/>
        <v/>
      </c>
      <c r="DA17" s="54" t="str">
        <f t="shared" si="114"/>
        <v/>
      </c>
      <c r="DB17" s="54" t="str">
        <f t="shared" si="115"/>
        <v/>
      </c>
      <c r="DC17" s="54" t="str">
        <f t="shared" si="116"/>
        <v/>
      </c>
      <c r="DD17" s="54" t="str">
        <f t="shared" si="117"/>
        <v/>
      </c>
      <c r="DE17" s="54" t="str">
        <f t="shared" si="118"/>
        <v/>
      </c>
      <c r="DF17" s="54" t="str">
        <f t="shared" si="119"/>
        <v/>
      </c>
      <c r="DG17" s="54" t="str">
        <f t="shared" si="120"/>
        <v/>
      </c>
      <c r="DH17" s="54" t="str">
        <f t="shared" si="121"/>
        <v/>
      </c>
      <c r="DI17" s="54" t="str">
        <f t="shared" si="122"/>
        <v/>
      </c>
      <c r="DJ17" s="54" t="str">
        <f t="shared" si="123"/>
        <v/>
      </c>
      <c r="DK17" s="54" t="str">
        <f t="shared" si="124"/>
        <v/>
      </c>
      <c r="DL17" s="54" t="str">
        <f t="shared" si="125"/>
        <v/>
      </c>
      <c r="DM17" s="54" t="str">
        <f t="shared" si="126"/>
        <v/>
      </c>
      <c r="DN17" s="54" t="str">
        <f t="shared" si="127"/>
        <v/>
      </c>
      <c r="DO17" s="54" t="str">
        <f t="shared" si="128"/>
        <v/>
      </c>
      <c r="DP17" s="54" t="str">
        <f t="shared" si="129"/>
        <v/>
      </c>
      <c r="DQ17" s="54" t="str">
        <f t="shared" si="130"/>
        <v/>
      </c>
      <c r="DR17" s="54" t="str">
        <f t="shared" si="131"/>
        <v/>
      </c>
      <c r="DS17" s="54" t="str">
        <f t="shared" si="132"/>
        <v/>
      </c>
      <c r="DT17" s="54" t="str">
        <f t="shared" si="133"/>
        <v/>
      </c>
      <c r="DU17" s="54" t="str">
        <f t="shared" si="134"/>
        <v/>
      </c>
      <c r="DV17" s="54" t="str">
        <f t="shared" si="135"/>
        <v/>
      </c>
      <c r="DW17" s="54" t="str">
        <f t="shared" si="136"/>
        <v/>
      </c>
      <c r="DX17" s="54" t="str">
        <f t="shared" si="137"/>
        <v/>
      </c>
      <c r="DY17" s="54" t="str">
        <f t="shared" si="138"/>
        <v/>
      </c>
      <c r="DZ17" s="54" t="str">
        <f t="shared" si="139"/>
        <v/>
      </c>
      <c r="EA17" s="54" t="str">
        <f t="shared" si="140"/>
        <v/>
      </c>
      <c r="EB17" s="54" t="str">
        <f t="shared" si="141"/>
        <v/>
      </c>
      <c r="EC17" s="54" t="str">
        <f t="shared" si="142"/>
        <v/>
      </c>
      <c r="ED17" s="54" t="str">
        <f t="shared" si="143"/>
        <v/>
      </c>
      <c r="EE17" s="54" t="str">
        <f t="shared" si="144"/>
        <v/>
      </c>
      <c r="EF17" s="54" t="str">
        <f t="shared" si="145"/>
        <v/>
      </c>
      <c r="EG17" s="54" t="str">
        <f t="shared" si="146"/>
        <v/>
      </c>
      <c r="EH17" s="54" t="str">
        <f t="shared" si="147"/>
        <v/>
      </c>
      <c r="EI17" s="54" t="str">
        <f t="shared" si="148"/>
        <v/>
      </c>
      <c r="EJ17" s="54" t="str">
        <f t="shared" si="149"/>
        <v/>
      </c>
      <c r="EK17" s="54" t="str">
        <f t="shared" si="150"/>
        <v/>
      </c>
      <c r="EL17" s="54" t="str">
        <f t="shared" si="151"/>
        <v/>
      </c>
      <c r="EM17" s="54" t="str">
        <f t="shared" si="152"/>
        <v/>
      </c>
      <c r="EN17" s="54" t="str">
        <f t="shared" si="153"/>
        <v/>
      </c>
      <c r="EO17" s="54" t="str">
        <f t="shared" si="154"/>
        <v/>
      </c>
      <c r="EP17" s="54" t="str">
        <f t="shared" si="155"/>
        <v/>
      </c>
      <c r="EQ17" s="228" t="str">
        <f t="shared" ca="1" si="156"/>
        <v/>
      </c>
      <c r="ER17" s="228" t="str">
        <f t="shared" ca="1" si="157"/>
        <v/>
      </c>
      <c r="ES17" s="54" t="str">
        <f t="shared" ca="1" si="158"/>
        <v/>
      </c>
      <c r="ET17" s="54" t="str">
        <f t="shared" ca="1" si="159"/>
        <v/>
      </c>
      <c r="EU17" s="54" t="str">
        <f t="shared" ca="1" si="160"/>
        <v/>
      </c>
      <c r="EV17" s="54" t="str">
        <f t="shared" ca="1" si="161"/>
        <v/>
      </c>
      <c r="EW17" s="54" t="str">
        <f t="shared" ca="1" si="162"/>
        <v/>
      </c>
      <c r="EX17" s="54" t="str">
        <f t="shared" ca="1" si="163"/>
        <v/>
      </c>
      <c r="EY17" s="54" t="str">
        <f t="shared" ca="1" si="164"/>
        <v/>
      </c>
      <c r="EZ17" s="54" t="str">
        <f t="shared" ca="1" si="165"/>
        <v/>
      </c>
      <c r="FA17" s="54" t="str">
        <f t="shared" ca="1" si="166"/>
        <v/>
      </c>
      <c r="FB17" s="54" t="str">
        <f t="shared" ca="1" si="167"/>
        <v/>
      </c>
      <c r="FC17" s="54" t="str">
        <f t="shared" ca="1" si="168"/>
        <v/>
      </c>
      <c r="FD17" s="228">
        <f t="shared" si="169"/>
        <v>1</v>
      </c>
      <c r="FE17" s="54" t="str">
        <f t="shared" si="170"/>
        <v/>
      </c>
      <c r="FF17" s="54" t="str">
        <f t="shared" si="171"/>
        <v/>
      </c>
      <c r="FG17" s="54" t="str">
        <f t="shared" si="172"/>
        <v/>
      </c>
      <c r="FH17" s="54" t="str">
        <f t="shared" si="173"/>
        <v/>
      </c>
      <c r="FI17" s="228" t="str">
        <f>IF(B17=0,"",COUNTIF(FD$6:FD17,FD17))</f>
        <v/>
      </c>
      <c r="FJ17" s="54" t="str">
        <f t="shared" si="174"/>
        <v/>
      </c>
      <c r="FK17" s="229" t="str">
        <f t="shared" si="175"/>
        <v/>
      </c>
      <c r="FL17" s="54" t="str">
        <f t="shared" si="176"/>
        <v/>
      </c>
      <c r="FM17" s="54" t="str">
        <f t="shared" si="177"/>
        <v/>
      </c>
      <c r="FN17" s="54" t="str">
        <f t="shared" si="178"/>
        <v/>
      </c>
      <c r="FO17" s="54" t="str">
        <f t="shared" si="179"/>
        <v/>
      </c>
    </row>
    <row r="18" spans="1:171" ht="17.25">
      <c r="A18" s="222">
        <v>13</v>
      </c>
      <c r="B18" s="222">
        <f>COUNTIF('中間シート (2)'!M:M,行政集計シート※記入不要です!A18)</f>
        <v>0</v>
      </c>
      <c r="C18" s="230" t="str">
        <f t="shared" si="180"/>
        <v/>
      </c>
      <c r="D18" s="230" t="str">
        <f t="shared" si="181"/>
        <v/>
      </c>
      <c r="E18" s="230" t="str">
        <f t="shared" si="182"/>
        <v/>
      </c>
      <c r="F18" s="231"/>
      <c r="G18" s="224" t="str">
        <f>IFERROR(VLOOKUP($A18,'中間シート (2)'!$M$6:$AR$65,G$1,FALSE),"")</f>
        <v/>
      </c>
      <c r="H18" s="224" t="str">
        <f>IFERROR(VLOOKUP($A18,'中間シート (2)'!$M$6:$AR$65,H$1,FALSE),"")</f>
        <v/>
      </c>
      <c r="I18" s="224" t="str">
        <f>IFERROR(VLOOKUP($A18,'中間シート (2)'!$M$6:$AR$65,I$1,FALSE),"")</f>
        <v/>
      </c>
      <c r="J18" s="224" t="str">
        <f>IFERROR(VLOOKUP($A18,'中間シート (2)'!$M$6:$AR$65,J$1,FALSE),"")</f>
        <v/>
      </c>
      <c r="K18" s="224" t="str">
        <f>IFERROR(VLOOKUP($A18,'中間シート (2)'!$M$6:$AR$65,K$1,FALSE),"")</f>
        <v/>
      </c>
      <c r="L18" s="224" t="str">
        <f>IFERROR(VLOOKUP($A18,'中間シート (2)'!$M$6:$AR$65,L$1,FALSE),"")</f>
        <v/>
      </c>
      <c r="M18" s="224" t="str">
        <f>IFERROR(VLOOKUP($A18,'中間シート (2)'!$M$6:$AR$65,M$1,FALSE),"")</f>
        <v/>
      </c>
      <c r="N18" s="224" t="str">
        <f>IFERROR(VLOOKUP($A18,'中間シート (2)'!$M$6:$AR$65,N$1,FALSE),"")</f>
        <v/>
      </c>
      <c r="O18" s="224" t="str">
        <f>IFERROR(VLOOKUP($A18,'中間シート (2)'!$M$6:$AR$65,O$1,FALSE),"")</f>
        <v/>
      </c>
      <c r="P18" s="224" t="str">
        <f>IFERROR(VLOOKUP($A18,'中間シート (2)'!$M$6:$AR$65,P$1,FALSE),"")</f>
        <v/>
      </c>
      <c r="Q18" s="224" t="str">
        <f>IFERROR(VLOOKUP($A18,'中間シート (2)'!$M$6:$AR$65,Q$1,FALSE),"")</f>
        <v/>
      </c>
      <c r="R18" s="224" t="str">
        <f>IFERROR(VLOOKUP($A18,'中間シート (2)'!$M$6:$AR$65,R$1,FALSE),"")</f>
        <v/>
      </c>
      <c r="S18" s="224" t="str">
        <f>IFERROR(VLOOKUP($A18,'中間シート (2)'!$M$6:$AR$65,S$1,FALSE),"")</f>
        <v/>
      </c>
      <c r="T18" s="224" t="str">
        <f>IFERROR(VLOOKUP($A18,'中間シート (2)'!$M$6:$AR$65,T$1,FALSE),"")</f>
        <v/>
      </c>
      <c r="U18" s="224" t="str">
        <f>IFERROR(VLOOKUP($A18,'中間シート (2)'!$M$6:$AR$65,U$1,FALSE),"")</f>
        <v/>
      </c>
      <c r="V18" s="224"/>
      <c r="W18" s="224" t="str">
        <f>IFERROR(VLOOKUP($A18,'中間シート (2)'!$M$6:$AR$65,W$1,FALSE),"")</f>
        <v/>
      </c>
      <c r="X18" s="224" t="str">
        <f>IFERROR(VLOOKUP($A18,'中間シート (2)'!$M$6:$AR$65,X$1,FALSE),"")</f>
        <v/>
      </c>
      <c r="Y18" s="224" t="str">
        <f>IFERROR(VLOOKUP($A18,'中間シート (2)'!$M$6:$AR$65,Y$1,FALSE),"")</f>
        <v/>
      </c>
      <c r="Z18" s="224" t="str">
        <f>IFERROR(VLOOKUP($A18,'中間シート (2)'!$M$6:$AR$65,Z$1,FALSE),"")</f>
        <v/>
      </c>
      <c r="AA18" s="224" t="str">
        <f>IFERROR(VLOOKUP($A18,'中間シート (2)'!$M$6:$AR$65,AA$1,FALSE),"")</f>
        <v/>
      </c>
      <c r="AB18" s="224" t="str">
        <f>IFERROR(VLOOKUP($A18,'中間シート (2)'!$M$6:$AR$65,AB$1,FALSE),"")</f>
        <v/>
      </c>
      <c r="AC18" s="224" t="str">
        <f>IFERROR(VLOOKUP($A18,'中間シート (2)'!$M$6:$AR$65,AC$1,FALSE),"")</f>
        <v/>
      </c>
      <c r="AD18" s="224" t="str">
        <f>IFERROR(VLOOKUP($A18,'中間シート (2)'!$M$6:$AR$65,AD$1,FALSE),"")</f>
        <v/>
      </c>
      <c r="AE18" s="224"/>
      <c r="AF18" s="224"/>
      <c r="AG18" s="224"/>
      <c r="AH18" s="236" t="str">
        <f>IFERROR(VLOOKUP($A18,'中間シート (2)'!$M$6:$BC$67,AH$1,FALSE),"")</f>
        <v/>
      </c>
      <c r="AI18" s="236" t="str">
        <f>IFERROR(VLOOKUP($A18,'中間シート (2)'!$M$6:$BC$67,AI$1,FALSE),"")</f>
        <v/>
      </c>
      <c r="AJ18" s="236" t="str">
        <f>IFERROR(VLOOKUP($A18,'中間シート (2)'!$M$6:$BC$67,AJ$1,FALSE),"")</f>
        <v/>
      </c>
      <c r="AK18" s="236" t="str">
        <f>IFERROR(VLOOKUP($A18,'中間シート (2)'!$M$6:$BC$67,AK$1,FALSE),"")</f>
        <v/>
      </c>
      <c r="AL18" s="236" t="str">
        <f>IFERROR(VLOOKUP($A18,'中間シート (2)'!$M$6:$BC$67,AL$1,FALSE),"")</f>
        <v/>
      </c>
      <c r="AM18" s="236" t="str">
        <f>IFERROR(VLOOKUP($A18,'中間シート (2)'!$M$6:$BC$67,AM$1,FALSE),"")</f>
        <v/>
      </c>
      <c r="AN18" s="236" t="str">
        <f>IFERROR(VLOOKUP($A18,'中間シート (2)'!$M$6:$BC$67,AN$1,FALSE),"")</f>
        <v/>
      </c>
      <c r="AO18" s="236" t="str">
        <f>IFERROR(VLOOKUP($A18,'中間シート (2)'!$M$6:$BC$67,AO$1,FALSE),"")</f>
        <v/>
      </c>
      <c r="AR18" s="225"/>
      <c r="AS18" s="225"/>
      <c r="AT18" s="225"/>
      <c r="AU18" s="54">
        <f t="shared" si="5"/>
        <v>41</v>
      </c>
      <c r="AV18" s="54">
        <f t="shared" si="6"/>
        <v>41</v>
      </c>
      <c r="AW18" s="54" t="str">
        <f t="shared" si="59"/>
        <v/>
      </c>
      <c r="AX18" s="54" t="str">
        <f t="shared" si="60"/>
        <v/>
      </c>
      <c r="AY18" s="54" t="str">
        <f t="shared" si="61"/>
        <v/>
      </c>
      <c r="AZ18" s="54" t="str">
        <f t="shared" si="62"/>
        <v/>
      </c>
      <c r="BA18" s="54" t="str">
        <f t="shared" si="63"/>
        <v/>
      </c>
      <c r="BB18" s="54" t="str">
        <f ca="1">IF(AB18="","",IF(COUNTIF(エラー23シート!$G$5:$G$79, OFFSET(I18,IF(H18="",0,-H18+1),0)*100+OFFSET(X18,IF(H18="",0,-H18+1),0)*10+AB18)&gt;0,23,""))</f>
        <v/>
      </c>
      <c r="BC18" s="54" t="str">
        <f t="shared" si="64"/>
        <v/>
      </c>
      <c r="BD18" s="54" t="str">
        <f t="shared" si="65"/>
        <v/>
      </c>
      <c r="BE18" s="54" t="str">
        <f t="shared" si="66"/>
        <v/>
      </c>
      <c r="BF18" s="54" t="str">
        <f t="shared" si="67"/>
        <v/>
      </c>
      <c r="BG18" s="54" t="str">
        <f t="shared" si="68"/>
        <v/>
      </c>
      <c r="BH18" s="54" t="str">
        <f t="shared" si="69"/>
        <v/>
      </c>
      <c r="BI18" s="54" t="str">
        <f t="shared" si="70"/>
        <v/>
      </c>
      <c r="BJ18" s="54" t="str">
        <f t="shared" si="71"/>
        <v/>
      </c>
      <c r="BK18" s="54" t="str">
        <f t="shared" si="72"/>
        <v/>
      </c>
      <c r="BL18" s="54" t="str">
        <f t="shared" si="73"/>
        <v/>
      </c>
      <c r="BM18" s="54" t="str">
        <f t="shared" si="74"/>
        <v/>
      </c>
      <c r="BN18" s="54" t="str">
        <f t="shared" si="75"/>
        <v/>
      </c>
      <c r="BO18" s="54" t="str">
        <f t="shared" si="76"/>
        <v/>
      </c>
      <c r="BP18" s="54" t="str">
        <f t="shared" si="77"/>
        <v/>
      </c>
      <c r="BQ18" s="54" t="str">
        <f t="shared" si="78"/>
        <v/>
      </c>
      <c r="BR18" s="54" t="str">
        <f t="shared" si="79"/>
        <v/>
      </c>
      <c r="BS18" s="226" t="str">
        <f t="shared" si="80"/>
        <v/>
      </c>
      <c r="BT18" s="54" t="str">
        <f t="shared" si="81"/>
        <v/>
      </c>
      <c r="BU18" s="54" t="str">
        <f t="shared" si="82"/>
        <v/>
      </c>
      <c r="BV18" s="54" t="str">
        <f t="shared" si="83"/>
        <v/>
      </c>
      <c r="BW18" s="54" t="str">
        <f t="shared" si="84"/>
        <v/>
      </c>
      <c r="BX18" s="54" t="str">
        <f t="shared" si="85"/>
        <v/>
      </c>
      <c r="BY18" s="54" t="str">
        <f t="shared" si="86"/>
        <v/>
      </c>
      <c r="BZ18" s="54" t="str">
        <f t="shared" si="87"/>
        <v/>
      </c>
      <c r="CA18" s="54" t="str">
        <f t="shared" si="88"/>
        <v/>
      </c>
      <c r="CB18" s="54" t="str">
        <f t="shared" si="89"/>
        <v/>
      </c>
      <c r="CC18" s="54" t="str">
        <f t="shared" si="90"/>
        <v/>
      </c>
      <c r="CD18" s="54" t="str">
        <f t="shared" si="91"/>
        <v/>
      </c>
      <c r="CE18" s="54" t="str">
        <f t="shared" si="92"/>
        <v/>
      </c>
      <c r="CF18" s="54" t="str">
        <f t="shared" si="93"/>
        <v/>
      </c>
      <c r="CG18" s="54" t="str">
        <f t="shared" si="94"/>
        <v/>
      </c>
      <c r="CH18" s="54" t="str">
        <f t="shared" si="95"/>
        <v/>
      </c>
      <c r="CI18" s="54" t="str">
        <f t="shared" si="96"/>
        <v/>
      </c>
      <c r="CJ18" s="54" t="str">
        <f t="shared" si="97"/>
        <v/>
      </c>
      <c r="CK18" s="54" t="str">
        <f t="shared" si="98"/>
        <v/>
      </c>
      <c r="CL18" s="227" t="str">
        <f t="shared" si="99"/>
        <v/>
      </c>
      <c r="CM18" s="54" t="str">
        <f t="shared" si="100"/>
        <v/>
      </c>
      <c r="CN18" s="54" t="str">
        <f t="shared" si="101"/>
        <v/>
      </c>
      <c r="CO18" s="54" t="str">
        <f t="shared" si="102"/>
        <v/>
      </c>
      <c r="CP18" s="54" t="str">
        <f t="shared" si="103"/>
        <v/>
      </c>
      <c r="CQ18" s="54" t="str">
        <f t="shared" si="104"/>
        <v/>
      </c>
      <c r="CR18" s="54" t="str">
        <f t="shared" si="105"/>
        <v/>
      </c>
      <c r="CS18" s="54" t="str">
        <f t="shared" si="106"/>
        <v/>
      </c>
      <c r="CT18" s="54" t="str">
        <f t="shared" si="107"/>
        <v/>
      </c>
      <c r="CU18" s="54" t="str">
        <f t="shared" si="108"/>
        <v/>
      </c>
      <c r="CV18" s="228">
        <f t="shared" si="109"/>
        <v>0</v>
      </c>
      <c r="CW18" s="54" t="str">
        <f t="shared" si="110"/>
        <v/>
      </c>
      <c r="CX18" s="54" t="str">
        <f t="shared" si="111"/>
        <v/>
      </c>
      <c r="CY18" s="54" t="str">
        <f t="shared" si="112"/>
        <v/>
      </c>
      <c r="CZ18" s="54" t="str">
        <f t="shared" si="113"/>
        <v/>
      </c>
      <c r="DA18" s="54" t="str">
        <f t="shared" si="114"/>
        <v/>
      </c>
      <c r="DB18" s="54" t="str">
        <f t="shared" si="115"/>
        <v/>
      </c>
      <c r="DC18" s="54" t="str">
        <f t="shared" si="116"/>
        <v/>
      </c>
      <c r="DD18" s="54" t="str">
        <f t="shared" si="117"/>
        <v/>
      </c>
      <c r="DE18" s="54" t="str">
        <f t="shared" si="118"/>
        <v/>
      </c>
      <c r="DF18" s="54" t="str">
        <f t="shared" si="119"/>
        <v/>
      </c>
      <c r="DG18" s="54" t="str">
        <f t="shared" si="120"/>
        <v/>
      </c>
      <c r="DH18" s="54" t="str">
        <f t="shared" si="121"/>
        <v/>
      </c>
      <c r="DI18" s="54" t="str">
        <f t="shared" si="122"/>
        <v/>
      </c>
      <c r="DJ18" s="54" t="str">
        <f t="shared" si="123"/>
        <v/>
      </c>
      <c r="DK18" s="54" t="str">
        <f t="shared" si="124"/>
        <v/>
      </c>
      <c r="DL18" s="54" t="str">
        <f t="shared" si="125"/>
        <v/>
      </c>
      <c r="DM18" s="54" t="str">
        <f t="shared" si="126"/>
        <v/>
      </c>
      <c r="DN18" s="54" t="str">
        <f t="shared" si="127"/>
        <v/>
      </c>
      <c r="DO18" s="54" t="str">
        <f t="shared" si="128"/>
        <v/>
      </c>
      <c r="DP18" s="54" t="str">
        <f t="shared" si="129"/>
        <v/>
      </c>
      <c r="DQ18" s="54" t="str">
        <f t="shared" si="130"/>
        <v/>
      </c>
      <c r="DR18" s="54" t="str">
        <f t="shared" si="131"/>
        <v/>
      </c>
      <c r="DS18" s="54" t="str">
        <f t="shared" si="132"/>
        <v/>
      </c>
      <c r="DT18" s="54" t="str">
        <f t="shared" si="133"/>
        <v/>
      </c>
      <c r="DU18" s="54" t="str">
        <f t="shared" si="134"/>
        <v/>
      </c>
      <c r="DV18" s="54" t="str">
        <f t="shared" si="135"/>
        <v/>
      </c>
      <c r="DW18" s="54" t="str">
        <f t="shared" si="136"/>
        <v/>
      </c>
      <c r="DX18" s="54" t="str">
        <f t="shared" si="137"/>
        <v/>
      </c>
      <c r="DY18" s="54" t="str">
        <f t="shared" si="138"/>
        <v/>
      </c>
      <c r="DZ18" s="54" t="str">
        <f t="shared" si="139"/>
        <v/>
      </c>
      <c r="EA18" s="54" t="str">
        <f t="shared" si="140"/>
        <v/>
      </c>
      <c r="EB18" s="54" t="str">
        <f t="shared" si="141"/>
        <v/>
      </c>
      <c r="EC18" s="54" t="str">
        <f t="shared" si="142"/>
        <v/>
      </c>
      <c r="ED18" s="54" t="str">
        <f t="shared" si="143"/>
        <v/>
      </c>
      <c r="EE18" s="54" t="str">
        <f t="shared" si="144"/>
        <v/>
      </c>
      <c r="EF18" s="54" t="str">
        <f t="shared" si="145"/>
        <v/>
      </c>
      <c r="EG18" s="54" t="str">
        <f t="shared" si="146"/>
        <v/>
      </c>
      <c r="EH18" s="54" t="str">
        <f t="shared" si="147"/>
        <v/>
      </c>
      <c r="EI18" s="54" t="str">
        <f t="shared" si="148"/>
        <v/>
      </c>
      <c r="EJ18" s="54" t="str">
        <f t="shared" si="149"/>
        <v/>
      </c>
      <c r="EK18" s="54" t="str">
        <f t="shared" si="150"/>
        <v/>
      </c>
      <c r="EL18" s="54" t="str">
        <f t="shared" si="151"/>
        <v/>
      </c>
      <c r="EM18" s="54" t="str">
        <f t="shared" si="152"/>
        <v/>
      </c>
      <c r="EN18" s="54" t="str">
        <f t="shared" si="153"/>
        <v/>
      </c>
      <c r="EO18" s="54" t="str">
        <f t="shared" si="154"/>
        <v/>
      </c>
      <c r="EP18" s="54" t="str">
        <f t="shared" si="155"/>
        <v/>
      </c>
      <c r="EQ18" s="228" t="str">
        <f t="shared" ca="1" si="156"/>
        <v/>
      </c>
      <c r="ER18" s="228" t="str">
        <f t="shared" ca="1" si="157"/>
        <v/>
      </c>
      <c r="ES18" s="54" t="str">
        <f t="shared" ca="1" si="158"/>
        <v/>
      </c>
      <c r="ET18" s="54" t="str">
        <f t="shared" ca="1" si="159"/>
        <v/>
      </c>
      <c r="EU18" s="54" t="str">
        <f t="shared" ca="1" si="160"/>
        <v/>
      </c>
      <c r="EV18" s="54" t="str">
        <f t="shared" ca="1" si="161"/>
        <v/>
      </c>
      <c r="EW18" s="54" t="str">
        <f t="shared" ca="1" si="162"/>
        <v/>
      </c>
      <c r="EX18" s="54" t="str">
        <f t="shared" ca="1" si="163"/>
        <v/>
      </c>
      <c r="EY18" s="54" t="str">
        <f t="shared" ca="1" si="164"/>
        <v/>
      </c>
      <c r="EZ18" s="54" t="str">
        <f t="shared" ca="1" si="165"/>
        <v/>
      </c>
      <c r="FA18" s="54" t="str">
        <f t="shared" ca="1" si="166"/>
        <v/>
      </c>
      <c r="FB18" s="54" t="str">
        <f t="shared" ca="1" si="167"/>
        <v/>
      </c>
      <c r="FC18" s="54" t="str">
        <f t="shared" ca="1" si="168"/>
        <v/>
      </c>
      <c r="FD18" s="228">
        <f t="shared" si="169"/>
        <v>1</v>
      </c>
      <c r="FE18" s="54" t="str">
        <f t="shared" si="170"/>
        <v/>
      </c>
      <c r="FF18" s="54" t="str">
        <f t="shared" si="171"/>
        <v/>
      </c>
      <c r="FG18" s="54" t="str">
        <f t="shared" si="172"/>
        <v/>
      </c>
      <c r="FH18" s="54" t="str">
        <f t="shared" si="173"/>
        <v/>
      </c>
      <c r="FI18" s="228" t="str">
        <f>IF(B18=0,"",COUNTIF(FD$6:FD18,FD18))</f>
        <v/>
      </c>
      <c r="FJ18" s="54" t="str">
        <f t="shared" si="174"/>
        <v/>
      </c>
      <c r="FK18" s="229" t="str">
        <f t="shared" si="175"/>
        <v/>
      </c>
      <c r="FL18" s="54" t="str">
        <f t="shared" si="176"/>
        <v/>
      </c>
      <c r="FM18" s="54" t="str">
        <f t="shared" si="177"/>
        <v/>
      </c>
      <c r="FN18" s="54" t="str">
        <f t="shared" si="178"/>
        <v/>
      </c>
      <c r="FO18" s="54" t="str">
        <f t="shared" si="179"/>
        <v/>
      </c>
    </row>
    <row r="19" spans="1:171" ht="17.25">
      <c r="A19" s="222">
        <v>14</v>
      </c>
      <c r="B19" s="222">
        <f>COUNTIF('中間シート (2)'!M:M,行政集計シート※記入不要です!A19)</f>
        <v>0</v>
      </c>
      <c r="C19" s="230" t="str">
        <f t="shared" si="180"/>
        <v/>
      </c>
      <c r="D19" s="230" t="str">
        <f t="shared" si="181"/>
        <v/>
      </c>
      <c r="E19" s="230" t="str">
        <f t="shared" si="182"/>
        <v/>
      </c>
      <c r="F19" s="231"/>
      <c r="G19" s="224" t="str">
        <f>IFERROR(VLOOKUP($A19,'中間シート (2)'!$M$6:$AR$65,G$1,FALSE),"")</f>
        <v/>
      </c>
      <c r="H19" s="224" t="str">
        <f>IFERROR(VLOOKUP($A19,'中間シート (2)'!$M$6:$AR$65,H$1,FALSE),"")</f>
        <v/>
      </c>
      <c r="I19" s="224" t="str">
        <f>IFERROR(VLOOKUP($A19,'中間シート (2)'!$M$6:$AR$65,I$1,FALSE),"")</f>
        <v/>
      </c>
      <c r="J19" s="224" t="str">
        <f>IFERROR(VLOOKUP($A19,'中間シート (2)'!$M$6:$AR$65,J$1,FALSE),"")</f>
        <v/>
      </c>
      <c r="K19" s="224" t="str">
        <f>IFERROR(VLOOKUP($A19,'中間シート (2)'!$M$6:$AR$65,K$1,FALSE),"")</f>
        <v/>
      </c>
      <c r="L19" s="224" t="str">
        <f>IFERROR(VLOOKUP($A19,'中間シート (2)'!$M$6:$AR$65,L$1,FALSE),"")</f>
        <v/>
      </c>
      <c r="M19" s="224" t="str">
        <f>IFERROR(VLOOKUP($A19,'中間シート (2)'!$M$6:$AR$65,M$1,FALSE),"")</f>
        <v/>
      </c>
      <c r="N19" s="224" t="str">
        <f>IFERROR(VLOOKUP($A19,'中間シート (2)'!$M$6:$AR$65,N$1,FALSE),"")</f>
        <v/>
      </c>
      <c r="O19" s="224" t="str">
        <f>IFERROR(VLOOKUP($A19,'中間シート (2)'!$M$6:$AR$65,O$1,FALSE),"")</f>
        <v/>
      </c>
      <c r="P19" s="224" t="str">
        <f>IFERROR(VLOOKUP($A19,'中間シート (2)'!$M$6:$AR$65,P$1,FALSE),"")</f>
        <v/>
      </c>
      <c r="Q19" s="224" t="str">
        <f>IFERROR(VLOOKUP($A19,'中間シート (2)'!$M$6:$AR$65,Q$1,FALSE),"")</f>
        <v/>
      </c>
      <c r="R19" s="224" t="str">
        <f>IFERROR(VLOOKUP($A19,'中間シート (2)'!$M$6:$AR$65,R$1,FALSE),"")</f>
        <v/>
      </c>
      <c r="S19" s="224" t="str">
        <f>IFERROR(VLOOKUP($A19,'中間シート (2)'!$M$6:$AR$65,S$1,FALSE),"")</f>
        <v/>
      </c>
      <c r="T19" s="224" t="str">
        <f>IFERROR(VLOOKUP($A19,'中間シート (2)'!$M$6:$AR$65,T$1,FALSE),"")</f>
        <v/>
      </c>
      <c r="U19" s="224" t="str">
        <f>IFERROR(VLOOKUP($A19,'中間シート (2)'!$M$6:$AR$65,U$1,FALSE),"")</f>
        <v/>
      </c>
      <c r="V19" s="224"/>
      <c r="W19" s="224" t="str">
        <f>IFERROR(VLOOKUP($A19,'中間シート (2)'!$M$6:$AR$65,W$1,FALSE),"")</f>
        <v/>
      </c>
      <c r="X19" s="224" t="str">
        <f>IFERROR(VLOOKUP($A19,'中間シート (2)'!$M$6:$AR$65,X$1,FALSE),"")</f>
        <v/>
      </c>
      <c r="Y19" s="224" t="str">
        <f>IFERROR(VLOOKUP($A19,'中間シート (2)'!$M$6:$AR$65,Y$1,FALSE),"")</f>
        <v/>
      </c>
      <c r="Z19" s="224" t="str">
        <f>IFERROR(VLOOKUP($A19,'中間シート (2)'!$M$6:$AR$65,Z$1,FALSE),"")</f>
        <v/>
      </c>
      <c r="AA19" s="224" t="str">
        <f>IFERROR(VLOOKUP($A19,'中間シート (2)'!$M$6:$AR$65,AA$1,FALSE),"")</f>
        <v/>
      </c>
      <c r="AB19" s="224" t="str">
        <f>IFERROR(VLOOKUP($A19,'中間シート (2)'!$M$6:$AR$65,AB$1,FALSE),"")</f>
        <v/>
      </c>
      <c r="AC19" s="224" t="str">
        <f>IFERROR(VLOOKUP($A19,'中間シート (2)'!$M$6:$AR$65,AC$1,FALSE),"")</f>
        <v/>
      </c>
      <c r="AD19" s="224" t="str">
        <f>IFERROR(VLOOKUP($A19,'中間シート (2)'!$M$6:$AR$65,AD$1,FALSE),"")</f>
        <v/>
      </c>
      <c r="AE19" s="224"/>
      <c r="AF19" s="224"/>
      <c r="AG19" s="224"/>
      <c r="AH19" s="236" t="str">
        <f>IFERROR(VLOOKUP($A19,'中間シート (2)'!$M$6:$BC$67,AH$1,FALSE),"")</f>
        <v/>
      </c>
      <c r="AI19" s="236" t="str">
        <f>IFERROR(VLOOKUP($A19,'中間シート (2)'!$M$6:$BC$67,AI$1,FALSE),"")</f>
        <v/>
      </c>
      <c r="AJ19" s="236" t="str">
        <f>IFERROR(VLOOKUP($A19,'中間シート (2)'!$M$6:$BC$67,AJ$1,FALSE),"")</f>
        <v/>
      </c>
      <c r="AK19" s="236" t="str">
        <f>IFERROR(VLOOKUP($A19,'中間シート (2)'!$M$6:$BC$67,AK$1,FALSE),"")</f>
        <v/>
      </c>
      <c r="AL19" s="236" t="str">
        <f>IFERROR(VLOOKUP($A19,'中間シート (2)'!$M$6:$BC$67,AL$1,FALSE),"")</f>
        <v/>
      </c>
      <c r="AM19" s="236" t="str">
        <f>IFERROR(VLOOKUP($A19,'中間シート (2)'!$M$6:$BC$67,AM$1,FALSE),"")</f>
        <v/>
      </c>
      <c r="AN19" s="236" t="str">
        <f>IFERROR(VLOOKUP($A19,'中間シート (2)'!$M$6:$BC$67,AN$1,FALSE),"")</f>
        <v/>
      </c>
      <c r="AO19" s="236" t="str">
        <f>IFERROR(VLOOKUP($A19,'中間シート (2)'!$M$6:$BC$67,AO$1,FALSE),"")</f>
        <v/>
      </c>
      <c r="AR19" s="225"/>
      <c r="AS19" s="225"/>
      <c r="AT19" s="225"/>
      <c r="AU19" s="54">
        <f t="shared" si="5"/>
        <v>41</v>
      </c>
      <c r="AV19" s="54">
        <f t="shared" si="6"/>
        <v>41</v>
      </c>
      <c r="AW19" s="54" t="str">
        <f t="shared" si="59"/>
        <v/>
      </c>
      <c r="AX19" s="54" t="str">
        <f t="shared" si="60"/>
        <v/>
      </c>
      <c r="AY19" s="54" t="str">
        <f t="shared" si="61"/>
        <v/>
      </c>
      <c r="AZ19" s="54" t="str">
        <f t="shared" si="62"/>
        <v/>
      </c>
      <c r="BA19" s="54" t="str">
        <f t="shared" si="63"/>
        <v/>
      </c>
      <c r="BB19" s="54" t="str">
        <f ca="1">IF(AB19="","",IF(COUNTIF(エラー23シート!$G$5:$G$79, OFFSET(I19,IF(H19="",0,-H19+1),0)*100+OFFSET(X19,IF(H19="",0,-H19+1),0)*10+AB19)&gt;0,23,""))</f>
        <v/>
      </c>
      <c r="BC19" s="54" t="str">
        <f t="shared" si="64"/>
        <v/>
      </c>
      <c r="BD19" s="54" t="str">
        <f t="shared" si="65"/>
        <v/>
      </c>
      <c r="BE19" s="54" t="str">
        <f t="shared" si="66"/>
        <v/>
      </c>
      <c r="BF19" s="54" t="str">
        <f t="shared" si="67"/>
        <v/>
      </c>
      <c r="BG19" s="54" t="str">
        <f t="shared" si="68"/>
        <v/>
      </c>
      <c r="BH19" s="54" t="str">
        <f t="shared" si="69"/>
        <v/>
      </c>
      <c r="BI19" s="54" t="str">
        <f t="shared" si="70"/>
        <v/>
      </c>
      <c r="BJ19" s="54" t="str">
        <f t="shared" si="71"/>
        <v/>
      </c>
      <c r="BK19" s="54" t="str">
        <f t="shared" si="72"/>
        <v/>
      </c>
      <c r="BL19" s="54" t="str">
        <f t="shared" si="73"/>
        <v/>
      </c>
      <c r="BM19" s="54" t="str">
        <f t="shared" si="74"/>
        <v/>
      </c>
      <c r="BN19" s="54" t="str">
        <f t="shared" si="75"/>
        <v/>
      </c>
      <c r="BO19" s="54" t="str">
        <f t="shared" si="76"/>
        <v/>
      </c>
      <c r="BP19" s="54" t="str">
        <f t="shared" si="77"/>
        <v/>
      </c>
      <c r="BQ19" s="54" t="str">
        <f t="shared" si="78"/>
        <v/>
      </c>
      <c r="BR19" s="54" t="str">
        <f t="shared" si="79"/>
        <v/>
      </c>
      <c r="BS19" s="226" t="str">
        <f t="shared" si="80"/>
        <v/>
      </c>
      <c r="BT19" s="54" t="str">
        <f t="shared" si="81"/>
        <v/>
      </c>
      <c r="BU19" s="54" t="str">
        <f t="shared" si="82"/>
        <v/>
      </c>
      <c r="BV19" s="54" t="str">
        <f t="shared" si="83"/>
        <v/>
      </c>
      <c r="BW19" s="54" t="str">
        <f t="shared" si="84"/>
        <v/>
      </c>
      <c r="BX19" s="54" t="str">
        <f t="shared" si="85"/>
        <v/>
      </c>
      <c r="BY19" s="54" t="str">
        <f t="shared" si="86"/>
        <v/>
      </c>
      <c r="BZ19" s="54" t="str">
        <f t="shared" si="87"/>
        <v/>
      </c>
      <c r="CA19" s="54" t="str">
        <f t="shared" si="88"/>
        <v/>
      </c>
      <c r="CB19" s="54" t="str">
        <f t="shared" si="89"/>
        <v/>
      </c>
      <c r="CC19" s="54" t="str">
        <f t="shared" si="90"/>
        <v/>
      </c>
      <c r="CD19" s="54" t="str">
        <f t="shared" si="91"/>
        <v/>
      </c>
      <c r="CE19" s="54" t="str">
        <f t="shared" si="92"/>
        <v/>
      </c>
      <c r="CF19" s="54" t="str">
        <f t="shared" si="93"/>
        <v/>
      </c>
      <c r="CG19" s="54" t="str">
        <f t="shared" si="94"/>
        <v/>
      </c>
      <c r="CH19" s="54" t="str">
        <f t="shared" si="95"/>
        <v/>
      </c>
      <c r="CI19" s="54" t="str">
        <f t="shared" si="96"/>
        <v/>
      </c>
      <c r="CJ19" s="54" t="str">
        <f t="shared" si="97"/>
        <v/>
      </c>
      <c r="CK19" s="54" t="str">
        <f t="shared" si="98"/>
        <v/>
      </c>
      <c r="CL19" s="227" t="str">
        <f t="shared" si="99"/>
        <v/>
      </c>
      <c r="CM19" s="54" t="str">
        <f t="shared" si="100"/>
        <v/>
      </c>
      <c r="CN19" s="54" t="str">
        <f t="shared" si="101"/>
        <v/>
      </c>
      <c r="CO19" s="54" t="str">
        <f t="shared" si="102"/>
        <v/>
      </c>
      <c r="CP19" s="54" t="str">
        <f t="shared" si="103"/>
        <v/>
      </c>
      <c r="CQ19" s="54" t="str">
        <f t="shared" si="104"/>
        <v/>
      </c>
      <c r="CR19" s="54" t="str">
        <f t="shared" si="105"/>
        <v/>
      </c>
      <c r="CS19" s="54" t="str">
        <f t="shared" si="106"/>
        <v/>
      </c>
      <c r="CT19" s="54" t="str">
        <f t="shared" si="107"/>
        <v/>
      </c>
      <c r="CU19" s="54" t="str">
        <f t="shared" si="108"/>
        <v/>
      </c>
      <c r="CV19" s="228">
        <f t="shared" si="109"/>
        <v>0</v>
      </c>
      <c r="CW19" s="54" t="str">
        <f t="shared" si="110"/>
        <v/>
      </c>
      <c r="CX19" s="54" t="str">
        <f t="shared" si="111"/>
        <v/>
      </c>
      <c r="CY19" s="54" t="str">
        <f t="shared" si="112"/>
        <v/>
      </c>
      <c r="CZ19" s="54" t="str">
        <f t="shared" si="113"/>
        <v/>
      </c>
      <c r="DA19" s="54" t="str">
        <f t="shared" si="114"/>
        <v/>
      </c>
      <c r="DB19" s="54" t="str">
        <f t="shared" si="115"/>
        <v/>
      </c>
      <c r="DC19" s="54" t="str">
        <f t="shared" si="116"/>
        <v/>
      </c>
      <c r="DD19" s="54" t="str">
        <f t="shared" si="117"/>
        <v/>
      </c>
      <c r="DE19" s="54" t="str">
        <f t="shared" si="118"/>
        <v/>
      </c>
      <c r="DF19" s="54" t="str">
        <f t="shared" si="119"/>
        <v/>
      </c>
      <c r="DG19" s="54" t="str">
        <f t="shared" si="120"/>
        <v/>
      </c>
      <c r="DH19" s="54" t="str">
        <f t="shared" si="121"/>
        <v/>
      </c>
      <c r="DI19" s="54" t="str">
        <f t="shared" si="122"/>
        <v/>
      </c>
      <c r="DJ19" s="54" t="str">
        <f t="shared" si="123"/>
        <v/>
      </c>
      <c r="DK19" s="54" t="str">
        <f t="shared" si="124"/>
        <v/>
      </c>
      <c r="DL19" s="54" t="str">
        <f t="shared" si="125"/>
        <v/>
      </c>
      <c r="DM19" s="54" t="str">
        <f t="shared" si="126"/>
        <v/>
      </c>
      <c r="DN19" s="54" t="str">
        <f t="shared" si="127"/>
        <v/>
      </c>
      <c r="DO19" s="54" t="str">
        <f t="shared" si="128"/>
        <v/>
      </c>
      <c r="DP19" s="54" t="str">
        <f t="shared" si="129"/>
        <v/>
      </c>
      <c r="DQ19" s="54" t="str">
        <f t="shared" si="130"/>
        <v/>
      </c>
      <c r="DR19" s="54" t="str">
        <f t="shared" si="131"/>
        <v/>
      </c>
      <c r="DS19" s="54" t="str">
        <f t="shared" si="132"/>
        <v/>
      </c>
      <c r="DT19" s="54" t="str">
        <f t="shared" si="133"/>
        <v/>
      </c>
      <c r="DU19" s="54" t="str">
        <f t="shared" si="134"/>
        <v/>
      </c>
      <c r="DV19" s="54" t="str">
        <f t="shared" si="135"/>
        <v/>
      </c>
      <c r="DW19" s="54" t="str">
        <f t="shared" si="136"/>
        <v/>
      </c>
      <c r="DX19" s="54" t="str">
        <f t="shared" si="137"/>
        <v/>
      </c>
      <c r="DY19" s="54" t="str">
        <f t="shared" si="138"/>
        <v/>
      </c>
      <c r="DZ19" s="54" t="str">
        <f t="shared" si="139"/>
        <v/>
      </c>
      <c r="EA19" s="54" t="str">
        <f t="shared" si="140"/>
        <v/>
      </c>
      <c r="EB19" s="54" t="str">
        <f t="shared" si="141"/>
        <v/>
      </c>
      <c r="EC19" s="54" t="str">
        <f t="shared" si="142"/>
        <v/>
      </c>
      <c r="ED19" s="54" t="str">
        <f t="shared" si="143"/>
        <v/>
      </c>
      <c r="EE19" s="54" t="str">
        <f t="shared" si="144"/>
        <v/>
      </c>
      <c r="EF19" s="54" t="str">
        <f t="shared" si="145"/>
        <v/>
      </c>
      <c r="EG19" s="54" t="str">
        <f t="shared" si="146"/>
        <v/>
      </c>
      <c r="EH19" s="54" t="str">
        <f t="shared" si="147"/>
        <v/>
      </c>
      <c r="EI19" s="54" t="str">
        <f t="shared" si="148"/>
        <v/>
      </c>
      <c r="EJ19" s="54" t="str">
        <f t="shared" si="149"/>
        <v/>
      </c>
      <c r="EK19" s="54" t="str">
        <f t="shared" si="150"/>
        <v/>
      </c>
      <c r="EL19" s="54" t="str">
        <f t="shared" si="151"/>
        <v/>
      </c>
      <c r="EM19" s="54" t="str">
        <f t="shared" si="152"/>
        <v/>
      </c>
      <c r="EN19" s="54" t="str">
        <f t="shared" si="153"/>
        <v/>
      </c>
      <c r="EO19" s="54" t="str">
        <f t="shared" si="154"/>
        <v/>
      </c>
      <c r="EP19" s="54" t="str">
        <f t="shared" si="155"/>
        <v/>
      </c>
      <c r="EQ19" s="228" t="str">
        <f t="shared" ca="1" si="156"/>
        <v/>
      </c>
      <c r="ER19" s="228" t="str">
        <f t="shared" ca="1" si="157"/>
        <v/>
      </c>
      <c r="ES19" s="54" t="str">
        <f t="shared" ca="1" si="158"/>
        <v/>
      </c>
      <c r="ET19" s="54" t="str">
        <f t="shared" ca="1" si="159"/>
        <v/>
      </c>
      <c r="EU19" s="54" t="str">
        <f t="shared" ca="1" si="160"/>
        <v/>
      </c>
      <c r="EV19" s="54" t="str">
        <f t="shared" ca="1" si="161"/>
        <v/>
      </c>
      <c r="EW19" s="54" t="str">
        <f t="shared" ca="1" si="162"/>
        <v/>
      </c>
      <c r="EX19" s="54" t="str">
        <f t="shared" ca="1" si="163"/>
        <v/>
      </c>
      <c r="EY19" s="54" t="str">
        <f t="shared" ca="1" si="164"/>
        <v/>
      </c>
      <c r="EZ19" s="54" t="str">
        <f t="shared" ca="1" si="165"/>
        <v/>
      </c>
      <c r="FA19" s="54" t="str">
        <f t="shared" ca="1" si="166"/>
        <v/>
      </c>
      <c r="FB19" s="54" t="str">
        <f t="shared" ca="1" si="167"/>
        <v/>
      </c>
      <c r="FC19" s="54" t="str">
        <f t="shared" ca="1" si="168"/>
        <v/>
      </c>
      <c r="FD19" s="228">
        <f t="shared" si="169"/>
        <v>1</v>
      </c>
      <c r="FE19" s="54" t="str">
        <f t="shared" si="170"/>
        <v/>
      </c>
      <c r="FF19" s="54" t="str">
        <f t="shared" si="171"/>
        <v/>
      </c>
      <c r="FG19" s="54" t="str">
        <f t="shared" si="172"/>
        <v/>
      </c>
      <c r="FH19" s="54" t="str">
        <f t="shared" si="173"/>
        <v/>
      </c>
      <c r="FI19" s="228" t="str">
        <f>IF(B19=0,"",COUNTIF(FD$6:FD19,FD19))</f>
        <v/>
      </c>
      <c r="FJ19" s="54" t="str">
        <f t="shared" si="174"/>
        <v/>
      </c>
      <c r="FK19" s="229" t="str">
        <f t="shared" si="175"/>
        <v/>
      </c>
      <c r="FL19" s="54" t="str">
        <f t="shared" si="176"/>
        <v/>
      </c>
      <c r="FM19" s="54" t="str">
        <f t="shared" si="177"/>
        <v/>
      </c>
      <c r="FN19" s="54" t="str">
        <f t="shared" si="178"/>
        <v/>
      </c>
      <c r="FO19" s="54" t="str">
        <f t="shared" si="179"/>
        <v/>
      </c>
    </row>
    <row r="20" spans="1:171" ht="17.25">
      <c r="A20" s="222">
        <v>15</v>
      </c>
      <c r="B20" s="222">
        <f>COUNTIF('中間シート (2)'!M:M,行政集計シート※記入不要です!A20)</f>
        <v>0</v>
      </c>
      <c r="C20" s="230" t="str">
        <f t="shared" si="180"/>
        <v/>
      </c>
      <c r="D20" s="230" t="str">
        <f t="shared" si="181"/>
        <v/>
      </c>
      <c r="E20" s="230" t="str">
        <f t="shared" si="182"/>
        <v/>
      </c>
      <c r="F20" s="231"/>
      <c r="G20" s="224" t="str">
        <f>IFERROR(VLOOKUP($A20,'中間シート (2)'!$M$6:$AR$65,G$1,FALSE),"")</f>
        <v/>
      </c>
      <c r="H20" s="224" t="str">
        <f>IFERROR(VLOOKUP($A20,'中間シート (2)'!$M$6:$AR$65,H$1,FALSE),"")</f>
        <v/>
      </c>
      <c r="I20" s="224" t="str">
        <f>IFERROR(VLOOKUP($A20,'中間シート (2)'!$M$6:$AR$65,I$1,FALSE),"")</f>
        <v/>
      </c>
      <c r="J20" s="224" t="str">
        <f>IFERROR(VLOOKUP($A20,'中間シート (2)'!$M$6:$AR$65,J$1,FALSE),"")</f>
        <v/>
      </c>
      <c r="K20" s="224" t="str">
        <f>IFERROR(VLOOKUP($A20,'中間シート (2)'!$M$6:$AR$65,K$1,FALSE),"")</f>
        <v/>
      </c>
      <c r="L20" s="224" t="str">
        <f>IFERROR(VLOOKUP($A20,'中間シート (2)'!$M$6:$AR$65,L$1,FALSE),"")</f>
        <v/>
      </c>
      <c r="M20" s="224" t="str">
        <f>IFERROR(VLOOKUP($A20,'中間シート (2)'!$M$6:$AR$65,M$1,FALSE),"")</f>
        <v/>
      </c>
      <c r="N20" s="224" t="str">
        <f>IFERROR(VLOOKUP($A20,'中間シート (2)'!$M$6:$AR$65,N$1,FALSE),"")</f>
        <v/>
      </c>
      <c r="O20" s="224" t="str">
        <f>IFERROR(VLOOKUP($A20,'中間シート (2)'!$M$6:$AR$65,O$1,FALSE),"")</f>
        <v/>
      </c>
      <c r="P20" s="224" t="str">
        <f>IFERROR(VLOOKUP($A20,'中間シート (2)'!$M$6:$AR$65,P$1,FALSE),"")</f>
        <v/>
      </c>
      <c r="Q20" s="224" t="str">
        <f>IFERROR(VLOOKUP($A20,'中間シート (2)'!$M$6:$AR$65,Q$1,FALSE),"")</f>
        <v/>
      </c>
      <c r="R20" s="224" t="str">
        <f>IFERROR(VLOOKUP($A20,'中間シート (2)'!$M$6:$AR$65,R$1,FALSE),"")</f>
        <v/>
      </c>
      <c r="S20" s="224" t="str">
        <f>IFERROR(VLOOKUP($A20,'中間シート (2)'!$M$6:$AR$65,S$1,FALSE),"")</f>
        <v/>
      </c>
      <c r="T20" s="224" t="str">
        <f>IFERROR(VLOOKUP($A20,'中間シート (2)'!$M$6:$AR$65,T$1,FALSE),"")</f>
        <v/>
      </c>
      <c r="U20" s="224" t="str">
        <f>IFERROR(VLOOKUP($A20,'中間シート (2)'!$M$6:$AR$65,U$1,FALSE),"")</f>
        <v/>
      </c>
      <c r="V20" s="224"/>
      <c r="W20" s="224" t="str">
        <f>IFERROR(VLOOKUP($A20,'中間シート (2)'!$M$6:$AR$65,W$1,FALSE),"")</f>
        <v/>
      </c>
      <c r="X20" s="224" t="str">
        <f>IFERROR(VLOOKUP($A20,'中間シート (2)'!$M$6:$AR$65,X$1,FALSE),"")</f>
        <v/>
      </c>
      <c r="Y20" s="224" t="str">
        <f>IFERROR(VLOOKUP($A20,'中間シート (2)'!$M$6:$AR$65,Y$1,FALSE),"")</f>
        <v/>
      </c>
      <c r="Z20" s="224" t="str">
        <f>IFERROR(VLOOKUP($A20,'中間シート (2)'!$M$6:$AR$65,Z$1,FALSE),"")</f>
        <v/>
      </c>
      <c r="AA20" s="224" t="str">
        <f>IFERROR(VLOOKUP($A20,'中間シート (2)'!$M$6:$AR$65,AA$1,FALSE),"")</f>
        <v/>
      </c>
      <c r="AB20" s="224" t="str">
        <f>IFERROR(VLOOKUP($A20,'中間シート (2)'!$M$6:$AR$65,AB$1,FALSE),"")</f>
        <v/>
      </c>
      <c r="AC20" s="224" t="str">
        <f>IFERROR(VLOOKUP($A20,'中間シート (2)'!$M$6:$AR$65,AC$1,FALSE),"")</f>
        <v/>
      </c>
      <c r="AD20" s="224" t="str">
        <f>IFERROR(VLOOKUP($A20,'中間シート (2)'!$M$6:$AR$65,AD$1,FALSE),"")</f>
        <v/>
      </c>
      <c r="AE20" s="224"/>
      <c r="AF20" s="224"/>
      <c r="AG20" s="224"/>
      <c r="AH20" s="236" t="str">
        <f>IFERROR(VLOOKUP($A20,'中間シート (2)'!$M$6:$BC$67,AH$1,FALSE),"")</f>
        <v/>
      </c>
      <c r="AI20" s="236" t="str">
        <f>IFERROR(VLOOKUP($A20,'中間シート (2)'!$M$6:$BC$67,AI$1,FALSE),"")</f>
        <v/>
      </c>
      <c r="AJ20" s="236" t="str">
        <f>IFERROR(VLOOKUP($A20,'中間シート (2)'!$M$6:$BC$67,AJ$1,FALSE),"")</f>
        <v/>
      </c>
      <c r="AK20" s="236" t="str">
        <f>IFERROR(VLOOKUP($A20,'中間シート (2)'!$M$6:$BC$67,AK$1,FALSE),"")</f>
        <v/>
      </c>
      <c r="AL20" s="236" t="str">
        <f>IFERROR(VLOOKUP($A20,'中間シート (2)'!$M$6:$BC$67,AL$1,FALSE),"")</f>
        <v/>
      </c>
      <c r="AM20" s="236" t="str">
        <f>IFERROR(VLOOKUP($A20,'中間シート (2)'!$M$6:$BC$67,AM$1,FALSE),"")</f>
        <v/>
      </c>
      <c r="AN20" s="236" t="str">
        <f>IFERROR(VLOOKUP($A20,'中間シート (2)'!$M$6:$BC$67,AN$1,FALSE),"")</f>
        <v/>
      </c>
      <c r="AO20" s="236" t="str">
        <f>IFERROR(VLOOKUP($A20,'中間シート (2)'!$M$6:$BC$67,AO$1,FALSE),"")</f>
        <v/>
      </c>
      <c r="AR20" s="225"/>
      <c r="AS20" s="225"/>
      <c r="AT20" s="225"/>
      <c r="AU20" s="54">
        <f t="shared" si="5"/>
        <v>41</v>
      </c>
      <c r="AV20" s="54">
        <f t="shared" si="6"/>
        <v>41</v>
      </c>
      <c r="AW20" s="54" t="str">
        <f t="shared" si="59"/>
        <v/>
      </c>
      <c r="AX20" s="54" t="str">
        <f t="shared" si="60"/>
        <v/>
      </c>
      <c r="AY20" s="54" t="str">
        <f t="shared" si="61"/>
        <v/>
      </c>
      <c r="AZ20" s="54" t="str">
        <f t="shared" si="62"/>
        <v/>
      </c>
      <c r="BA20" s="54" t="str">
        <f t="shared" si="63"/>
        <v/>
      </c>
      <c r="BB20" s="54" t="str">
        <f ca="1">IF(AB20="","",IF(COUNTIF(エラー23シート!$G$5:$G$79, OFFSET(I20,IF(H20="",0,-H20+1),0)*100+OFFSET(X20,IF(H20="",0,-H20+1),0)*10+AB20)&gt;0,23,""))</f>
        <v/>
      </c>
      <c r="BC20" s="54" t="str">
        <f t="shared" si="64"/>
        <v/>
      </c>
      <c r="BD20" s="54" t="str">
        <f t="shared" si="65"/>
        <v/>
      </c>
      <c r="BE20" s="54" t="str">
        <f t="shared" si="66"/>
        <v/>
      </c>
      <c r="BF20" s="54" t="str">
        <f t="shared" si="67"/>
        <v/>
      </c>
      <c r="BG20" s="54" t="str">
        <f t="shared" si="68"/>
        <v/>
      </c>
      <c r="BH20" s="54" t="str">
        <f t="shared" si="69"/>
        <v/>
      </c>
      <c r="BI20" s="54" t="str">
        <f t="shared" si="70"/>
        <v/>
      </c>
      <c r="BJ20" s="54" t="str">
        <f t="shared" si="71"/>
        <v/>
      </c>
      <c r="BK20" s="54" t="str">
        <f t="shared" si="72"/>
        <v/>
      </c>
      <c r="BL20" s="54" t="str">
        <f t="shared" si="73"/>
        <v/>
      </c>
      <c r="BM20" s="54" t="str">
        <f t="shared" si="74"/>
        <v/>
      </c>
      <c r="BN20" s="54" t="str">
        <f t="shared" si="75"/>
        <v/>
      </c>
      <c r="BO20" s="54" t="str">
        <f t="shared" si="76"/>
        <v/>
      </c>
      <c r="BP20" s="54" t="str">
        <f t="shared" si="77"/>
        <v/>
      </c>
      <c r="BQ20" s="54" t="str">
        <f t="shared" si="78"/>
        <v/>
      </c>
      <c r="BR20" s="54" t="str">
        <f t="shared" si="79"/>
        <v/>
      </c>
      <c r="BS20" s="226" t="str">
        <f t="shared" si="80"/>
        <v/>
      </c>
      <c r="BT20" s="54" t="str">
        <f t="shared" si="81"/>
        <v/>
      </c>
      <c r="BU20" s="54" t="str">
        <f t="shared" si="82"/>
        <v/>
      </c>
      <c r="BV20" s="54" t="str">
        <f t="shared" si="83"/>
        <v/>
      </c>
      <c r="BW20" s="54" t="str">
        <f t="shared" si="84"/>
        <v/>
      </c>
      <c r="BX20" s="54" t="str">
        <f t="shared" si="85"/>
        <v/>
      </c>
      <c r="BY20" s="54" t="str">
        <f t="shared" si="86"/>
        <v/>
      </c>
      <c r="BZ20" s="54" t="str">
        <f t="shared" si="87"/>
        <v/>
      </c>
      <c r="CA20" s="54" t="str">
        <f t="shared" si="88"/>
        <v/>
      </c>
      <c r="CB20" s="54" t="str">
        <f t="shared" si="89"/>
        <v/>
      </c>
      <c r="CC20" s="54" t="str">
        <f t="shared" si="90"/>
        <v/>
      </c>
      <c r="CD20" s="54" t="str">
        <f t="shared" si="91"/>
        <v/>
      </c>
      <c r="CE20" s="54" t="str">
        <f t="shared" si="92"/>
        <v/>
      </c>
      <c r="CF20" s="54" t="str">
        <f t="shared" si="93"/>
        <v/>
      </c>
      <c r="CG20" s="54" t="str">
        <f t="shared" si="94"/>
        <v/>
      </c>
      <c r="CH20" s="54" t="str">
        <f t="shared" si="95"/>
        <v/>
      </c>
      <c r="CI20" s="54" t="str">
        <f t="shared" si="96"/>
        <v/>
      </c>
      <c r="CJ20" s="54" t="str">
        <f t="shared" si="97"/>
        <v/>
      </c>
      <c r="CK20" s="54" t="str">
        <f t="shared" si="98"/>
        <v/>
      </c>
      <c r="CL20" s="227" t="str">
        <f t="shared" si="99"/>
        <v/>
      </c>
      <c r="CM20" s="54" t="str">
        <f t="shared" si="100"/>
        <v/>
      </c>
      <c r="CN20" s="54" t="str">
        <f t="shared" si="101"/>
        <v/>
      </c>
      <c r="CO20" s="54" t="str">
        <f t="shared" si="102"/>
        <v/>
      </c>
      <c r="CP20" s="54" t="str">
        <f t="shared" si="103"/>
        <v/>
      </c>
      <c r="CQ20" s="54" t="str">
        <f t="shared" si="104"/>
        <v/>
      </c>
      <c r="CR20" s="54" t="str">
        <f t="shared" si="105"/>
        <v/>
      </c>
      <c r="CS20" s="54" t="str">
        <f t="shared" si="106"/>
        <v/>
      </c>
      <c r="CT20" s="54" t="str">
        <f t="shared" si="107"/>
        <v/>
      </c>
      <c r="CU20" s="54" t="str">
        <f t="shared" si="108"/>
        <v/>
      </c>
      <c r="CV20" s="228">
        <f t="shared" si="109"/>
        <v>0</v>
      </c>
      <c r="CW20" s="54" t="str">
        <f t="shared" si="110"/>
        <v/>
      </c>
      <c r="CX20" s="54" t="str">
        <f t="shared" si="111"/>
        <v/>
      </c>
      <c r="CY20" s="54" t="str">
        <f t="shared" si="112"/>
        <v/>
      </c>
      <c r="CZ20" s="54" t="str">
        <f t="shared" si="113"/>
        <v/>
      </c>
      <c r="DA20" s="54" t="str">
        <f t="shared" si="114"/>
        <v/>
      </c>
      <c r="DB20" s="54" t="str">
        <f t="shared" si="115"/>
        <v/>
      </c>
      <c r="DC20" s="54" t="str">
        <f t="shared" si="116"/>
        <v/>
      </c>
      <c r="DD20" s="54" t="str">
        <f t="shared" si="117"/>
        <v/>
      </c>
      <c r="DE20" s="54" t="str">
        <f t="shared" si="118"/>
        <v/>
      </c>
      <c r="DF20" s="54" t="str">
        <f t="shared" si="119"/>
        <v/>
      </c>
      <c r="DG20" s="54" t="str">
        <f t="shared" si="120"/>
        <v/>
      </c>
      <c r="DH20" s="54" t="str">
        <f t="shared" si="121"/>
        <v/>
      </c>
      <c r="DI20" s="54" t="str">
        <f t="shared" si="122"/>
        <v/>
      </c>
      <c r="DJ20" s="54" t="str">
        <f t="shared" si="123"/>
        <v/>
      </c>
      <c r="DK20" s="54" t="str">
        <f t="shared" si="124"/>
        <v/>
      </c>
      <c r="DL20" s="54" t="str">
        <f t="shared" si="125"/>
        <v/>
      </c>
      <c r="DM20" s="54" t="str">
        <f t="shared" si="126"/>
        <v/>
      </c>
      <c r="DN20" s="54" t="str">
        <f t="shared" si="127"/>
        <v/>
      </c>
      <c r="DO20" s="54" t="str">
        <f t="shared" si="128"/>
        <v/>
      </c>
      <c r="DP20" s="54" t="str">
        <f t="shared" si="129"/>
        <v/>
      </c>
      <c r="DQ20" s="54" t="str">
        <f t="shared" si="130"/>
        <v/>
      </c>
      <c r="DR20" s="54" t="str">
        <f t="shared" si="131"/>
        <v/>
      </c>
      <c r="DS20" s="54" t="str">
        <f t="shared" si="132"/>
        <v/>
      </c>
      <c r="DT20" s="54" t="str">
        <f t="shared" si="133"/>
        <v/>
      </c>
      <c r="DU20" s="54" t="str">
        <f t="shared" si="134"/>
        <v/>
      </c>
      <c r="DV20" s="54" t="str">
        <f t="shared" si="135"/>
        <v/>
      </c>
      <c r="DW20" s="54" t="str">
        <f t="shared" si="136"/>
        <v/>
      </c>
      <c r="DX20" s="54" t="str">
        <f t="shared" si="137"/>
        <v/>
      </c>
      <c r="DY20" s="54" t="str">
        <f t="shared" si="138"/>
        <v/>
      </c>
      <c r="DZ20" s="54" t="str">
        <f t="shared" si="139"/>
        <v/>
      </c>
      <c r="EA20" s="54" t="str">
        <f t="shared" si="140"/>
        <v/>
      </c>
      <c r="EB20" s="54" t="str">
        <f t="shared" si="141"/>
        <v/>
      </c>
      <c r="EC20" s="54" t="str">
        <f t="shared" si="142"/>
        <v/>
      </c>
      <c r="ED20" s="54" t="str">
        <f t="shared" si="143"/>
        <v/>
      </c>
      <c r="EE20" s="54" t="str">
        <f t="shared" si="144"/>
        <v/>
      </c>
      <c r="EF20" s="54" t="str">
        <f t="shared" si="145"/>
        <v/>
      </c>
      <c r="EG20" s="54" t="str">
        <f t="shared" si="146"/>
        <v/>
      </c>
      <c r="EH20" s="54" t="str">
        <f t="shared" si="147"/>
        <v/>
      </c>
      <c r="EI20" s="54" t="str">
        <f t="shared" si="148"/>
        <v/>
      </c>
      <c r="EJ20" s="54" t="str">
        <f t="shared" si="149"/>
        <v/>
      </c>
      <c r="EK20" s="54" t="str">
        <f t="shared" si="150"/>
        <v/>
      </c>
      <c r="EL20" s="54" t="str">
        <f t="shared" si="151"/>
        <v/>
      </c>
      <c r="EM20" s="54" t="str">
        <f t="shared" si="152"/>
        <v/>
      </c>
      <c r="EN20" s="54" t="str">
        <f t="shared" si="153"/>
        <v/>
      </c>
      <c r="EO20" s="54" t="str">
        <f t="shared" si="154"/>
        <v/>
      </c>
      <c r="EP20" s="54" t="str">
        <f t="shared" si="155"/>
        <v/>
      </c>
      <c r="EQ20" s="228" t="str">
        <f t="shared" ca="1" si="156"/>
        <v/>
      </c>
      <c r="ER20" s="228" t="str">
        <f t="shared" ca="1" si="157"/>
        <v/>
      </c>
      <c r="ES20" s="54" t="str">
        <f t="shared" ca="1" si="158"/>
        <v/>
      </c>
      <c r="ET20" s="54" t="str">
        <f t="shared" ca="1" si="159"/>
        <v/>
      </c>
      <c r="EU20" s="54" t="str">
        <f t="shared" ca="1" si="160"/>
        <v/>
      </c>
      <c r="EV20" s="54" t="str">
        <f t="shared" ca="1" si="161"/>
        <v/>
      </c>
      <c r="EW20" s="54" t="str">
        <f t="shared" ca="1" si="162"/>
        <v/>
      </c>
      <c r="EX20" s="54" t="str">
        <f t="shared" ca="1" si="163"/>
        <v/>
      </c>
      <c r="EY20" s="54" t="str">
        <f t="shared" ca="1" si="164"/>
        <v/>
      </c>
      <c r="EZ20" s="54" t="str">
        <f t="shared" ca="1" si="165"/>
        <v/>
      </c>
      <c r="FA20" s="54" t="str">
        <f t="shared" ca="1" si="166"/>
        <v/>
      </c>
      <c r="FB20" s="54" t="str">
        <f t="shared" ca="1" si="167"/>
        <v/>
      </c>
      <c r="FC20" s="54" t="str">
        <f t="shared" ca="1" si="168"/>
        <v/>
      </c>
      <c r="FD20" s="228">
        <f t="shared" si="169"/>
        <v>1</v>
      </c>
      <c r="FE20" s="54" t="str">
        <f t="shared" si="170"/>
        <v/>
      </c>
      <c r="FF20" s="54" t="str">
        <f t="shared" si="171"/>
        <v/>
      </c>
      <c r="FG20" s="54" t="str">
        <f t="shared" si="172"/>
        <v/>
      </c>
      <c r="FH20" s="54" t="str">
        <f t="shared" si="173"/>
        <v/>
      </c>
      <c r="FI20" s="228" t="str">
        <f>IF(B20=0,"",COUNTIF(FD$6:FD20,FD20))</f>
        <v/>
      </c>
      <c r="FJ20" s="54" t="str">
        <f t="shared" si="174"/>
        <v/>
      </c>
      <c r="FK20" s="229" t="str">
        <f t="shared" si="175"/>
        <v/>
      </c>
      <c r="FL20" s="54" t="str">
        <f t="shared" si="176"/>
        <v/>
      </c>
      <c r="FM20" s="54" t="str">
        <f t="shared" si="177"/>
        <v/>
      </c>
      <c r="FN20" s="54" t="str">
        <f t="shared" si="178"/>
        <v/>
      </c>
      <c r="FO20" s="54" t="str">
        <f t="shared" si="179"/>
        <v/>
      </c>
    </row>
    <row r="21" spans="1:171" ht="17.25">
      <c r="A21" s="222">
        <v>16</v>
      </c>
      <c r="B21" s="222">
        <f>COUNTIF('中間シート (2)'!M:M,行政集計シート※記入不要です!A21)</f>
        <v>0</v>
      </c>
      <c r="C21" s="230" t="str">
        <f t="shared" si="180"/>
        <v/>
      </c>
      <c r="D21" s="230" t="str">
        <f t="shared" si="181"/>
        <v/>
      </c>
      <c r="E21" s="230" t="str">
        <f t="shared" si="182"/>
        <v/>
      </c>
      <c r="F21" s="231"/>
      <c r="G21" s="224" t="str">
        <f>IFERROR(VLOOKUP($A21,'中間シート (2)'!$M$6:$AR$65,G$1,FALSE),"")</f>
        <v/>
      </c>
      <c r="H21" s="224" t="str">
        <f>IFERROR(VLOOKUP($A21,'中間シート (2)'!$M$6:$AR$65,H$1,FALSE),"")</f>
        <v/>
      </c>
      <c r="I21" s="224" t="str">
        <f>IFERROR(VLOOKUP($A21,'中間シート (2)'!$M$6:$AR$65,I$1,FALSE),"")</f>
        <v/>
      </c>
      <c r="J21" s="224" t="str">
        <f>IFERROR(VLOOKUP($A21,'中間シート (2)'!$M$6:$AR$65,J$1,FALSE),"")</f>
        <v/>
      </c>
      <c r="K21" s="224" t="str">
        <f>IFERROR(VLOOKUP($A21,'中間シート (2)'!$M$6:$AR$65,K$1,FALSE),"")</f>
        <v/>
      </c>
      <c r="L21" s="224" t="str">
        <f>IFERROR(VLOOKUP($A21,'中間シート (2)'!$M$6:$AR$65,L$1,FALSE),"")</f>
        <v/>
      </c>
      <c r="M21" s="224" t="str">
        <f>IFERROR(VLOOKUP($A21,'中間シート (2)'!$M$6:$AR$65,M$1,FALSE),"")</f>
        <v/>
      </c>
      <c r="N21" s="224" t="str">
        <f>IFERROR(VLOOKUP($A21,'中間シート (2)'!$M$6:$AR$65,N$1,FALSE),"")</f>
        <v/>
      </c>
      <c r="O21" s="224" t="str">
        <f>IFERROR(VLOOKUP($A21,'中間シート (2)'!$M$6:$AR$65,O$1,FALSE),"")</f>
        <v/>
      </c>
      <c r="P21" s="224" t="str">
        <f>IFERROR(VLOOKUP($A21,'中間シート (2)'!$M$6:$AR$65,P$1,FALSE),"")</f>
        <v/>
      </c>
      <c r="Q21" s="224" t="str">
        <f>IFERROR(VLOOKUP($A21,'中間シート (2)'!$M$6:$AR$65,Q$1,FALSE),"")</f>
        <v/>
      </c>
      <c r="R21" s="224" t="str">
        <f>IFERROR(VLOOKUP($A21,'中間シート (2)'!$M$6:$AR$65,R$1,FALSE),"")</f>
        <v/>
      </c>
      <c r="S21" s="224" t="str">
        <f>IFERROR(VLOOKUP($A21,'中間シート (2)'!$M$6:$AR$65,S$1,FALSE),"")</f>
        <v/>
      </c>
      <c r="T21" s="224" t="str">
        <f>IFERROR(VLOOKUP($A21,'中間シート (2)'!$M$6:$AR$65,T$1,FALSE),"")</f>
        <v/>
      </c>
      <c r="U21" s="224" t="str">
        <f>IFERROR(VLOOKUP($A21,'中間シート (2)'!$M$6:$AR$65,U$1,FALSE),"")</f>
        <v/>
      </c>
      <c r="V21" s="224"/>
      <c r="W21" s="224" t="str">
        <f>IFERROR(VLOOKUP($A21,'中間シート (2)'!$M$6:$AR$65,W$1,FALSE),"")</f>
        <v/>
      </c>
      <c r="X21" s="224" t="str">
        <f>IFERROR(VLOOKUP($A21,'中間シート (2)'!$M$6:$AR$65,X$1,FALSE),"")</f>
        <v/>
      </c>
      <c r="Y21" s="224" t="str">
        <f>IFERROR(VLOOKUP($A21,'中間シート (2)'!$M$6:$AR$65,Y$1,FALSE),"")</f>
        <v/>
      </c>
      <c r="Z21" s="224" t="str">
        <f>IFERROR(VLOOKUP($A21,'中間シート (2)'!$M$6:$AR$65,Z$1,FALSE),"")</f>
        <v/>
      </c>
      <c r="AA21" s="224" t="str">
        <f>IFERROR(VLOOKUP($A21,'中間シート (2)'!$M$6:$AR$65,AA$1,FALSE),"")</f>
        <v/>
      </c>
      <c r="AB21" s="224" t="str">
        <f>IFERROR(VLOOKUP($A21,'中間シート (2)'!$M$6:$AR$65,AB$1,FALSE),"")</f>
        <v/>
      </c>
      <c r="AC21" s="224" t="str">
        <f>IFERROR(VLOOKUP($A21,'中間シート (2)'!$M$6:$AR$65,AC$1,FALSE),"")</f>
        <v/>
      </c>
      <c r="AD21" s="224" t="str">
        <f>IFERROR(VLOOKUP($A21,'中間シート (2)'!$M$6:$AR$65,AD$1,FALSE),"")</f>
        <v/>
      </c>
      <c r="AE21" s="224"/>
      <c r="AF21" s="224"/>
      <c r="AG21" s="224"/>
      <c r="AH21" s="236" t="str">
        <f>IFERROR(VLOOKUP($A21,'中間シート (2)'!$M$6:$BC$67,AH$1,FALSE),"")</f>
        <v/>
      </c>
      <c r="AI21" s="236" t="str">
        <f>IFERROR(VLOOKUP($A21,'中間シート (2)'!$M$6:$BC$67,AI$1,FALSE),"")</f>
        <v/>
      </c>
      <c r="AJ21" s="236" t="str">
        <f>IFERROR(VLOOKUP($A21,'中間シート (2)'!$M$6:$BC$67,AJ$1,FALSE),"")</f>
        <v/>
      </c>
      <c r="AK21" s="236" t="str">
        <f>IFERROR(VLOOKUP($A21,'中間シート (2)'!$M$6:$BC$67,AK$1,FALSE),"")</f>
        <v/>
      </c>
      <c r="AL21" s="236" t="str">
        <f>IFERROR(VLOOKUP($A21,'中間シート (2)'!$M$6:$BC$67,AL$1,FALSE),"")</f>
        <v/>
      </c>
      <c r="AM21" s="236" t="str">
        <f>IFERROR(VLOOKUP($A21,'中間シート (2)'!$M$6:$BC$67,AM$1,FALSE),"")</f>
        <v/>
      </c>
      <c r="AN21" s="236" t="str">
        <f>IFERROR(VLOOKUP($A21,'中間シート (2)'!$M$6:$BC$67,AN$1,FALSE),"")</f>
        <v/>
      </c>
      <c r="AO21" s="236" t="str">
        <f>IFERROR(VLOOKUP($A21,'中間シート (2)'!$M$6:$BC$67,AO$1,FALSE),"")</f>
        <v/>
      </c>
      <c r="AR21" s="225"/>
      <c r="AS21" s="225"/>
      <c r="AT21" s="225"/>
      <c r="AU21" s="54">
        <f t="shared" si="5"/>
        <v>41</v>
      </c>
      <c r="AV21" s="54">
        <f t="shared" si="6"/>
        <v>41</v>
      </c>
      <c r="AW21" s="54" t="str">
        <f t="shared" si="59"/>
        <v/>
      </c>
      <c r="AX21" s="54" t="str">
        <f t="shared" si="60"/>
        <v/>
      </c>
      <c r="AY21" s="54" t="str">
        <f t="shared" si="61"/>
        <v/>
      </c>
      <c r="AZ21" s="54" t="str">
        <f t="shared" si="62"/>
        <v/>
      </c>
      <c r="BA21" s="54" t="str">
        <f t="shared" si="63"/>
        <v/>
      </c>
      <c r="BB21" s="54" t="str">
        <f ca="1">IF(AB21="","",IF(COUNTIF(エラー23シート!$G$5:$G$79, OFFSET(I21,IF(H21="",0,-H21+1),0)*100+OFFSET(X21,IF(H21="",0,-H21+1),0)*10+AB21)&gt;0,23,""))</f>
        <v/>
      </c>
      <c r="BC21" s="54" t="str">
        <f t="shared" si="64"/>
        <v/>
      </c>
      <c r="BD21" s="54" t="str">
        <f t="shared" si="65"/>
        <v/>
      </c>
      <c r="BE21" s="54" t="str">
        <f t="shared" si="66"/>
        <v/>
      </c>
      <c r="BF21" s="54" t="str">
        <f t="shared" si="67"/>
        <v/>
      </c>
      <c r="BG21" s="54" t="str">
        <f t="shared" si="68"/>
        <v/>
      </c>
      <c r="BH21" s="54" t="str">
        <f t="shared" si="69"/>
        <v/>
      </c>
      <c r="BI21" s="54" t="str">
        <f t="shared" si="70"/>
        <v/>
      </c>
      <c r="BJ21" s="54" t="str">
        <f t="shared" si="71"/>
        <v/>
      </c>
      <c r="BK21" s="54" t="str">
        <f t="shared" si="72"/>
        <v/>
      </c>
      <c r="BL21" s="54" t="str">
        <f t="shared" si="73"/>
        <v/>
      </c>
      <c r="BM21" s="54" t="str">
        <f t="shared" si="74"/>
        <v/>
      </c>
      <c r="BN21" s="54" t="str">
        <f t="shared" si="75"/>
        <v/>
      </c>
      <c r="BO21" s="54" t="str">
        <f t="shared" si="76"/>
        <v/>
      </c>
      <c r="BP21" s="54" t="str">
        <f t="shared" si="77"/>
        <v/>
      </c>
      <c r="BQ21" s="54" t="str">
        <f t="shared" si="78"/>
        <v/>
      </c>
      <c r="BR21" s="54" t="str">
        <f t="shared" si="79"/>
        <v/>
      </c>
      <c r="BS21" s="226" t="str">
        <f t="shared" si="80"/>
        <v/>
      </c>
      <c r="BT21" s="54" t="str">
        <f t="shared" si="81"/>
        <v/>
      </c>
      <c r="BU21" s="54" t="str">
        <f t="shared" si="82"/>
        <v/>
      </c>
      <c r="BV21" s="54" t="str">
        <f t="shared" si="83"/>
        <v/>
      </c>
      <c r="BW21" s="54" t="str">
        <f t="shared" si="84"/>
        <v/>
      </c>
      <c r="BX21" s="54" t="str">
        <f t="shared" si="85"/>
        <v/>
      </c>
      <c r="BY21" s="54" t="str">
        <f t="shared" si="86"/>
        <v/>
      </c>
      <c r="BZ21" s="54" t="str">
        <f t="shared" si="87"/>
        <v/>
      </c>
      <c r="CA21" s="54" t="str">
        <f t="shared" si="88"/>
        <v/>
      </c>
      <c r="CB21" s="54" t="str">
        <f t="shared" si="89"/>
        <v/>
      </c>
      <c r="CC21" s="54" t="str">
        <f t="shared" si="90"/>
        <v/>
      </c>
      <c r="CD21" s="54" t="str">
        <f t="shared" si="91"/>
        <v/>
      </c>
      <c r="CE21" s="54" t="str">
        <f t="shared" si="92"/>
        <v/>
      </c>
      <c r="CF21" s="54" t="str">
        <f t="shared" si="93"/>
        <v/>
      </c>
      <c r="CG21" s="54" t="str">
        <f t="shared" si="94"/>
        <v/>
      </c>
      <c r="CH21" s="54" t="str">
        <f t="shared" si="95"/>
        <v/>
      </c>
      <c r="CI21" s="54" t="str">
        <f t="shared" si="96"/>
        <v/>
      </c>
      <c r="CJ21" s="54" t="str">
        <f t="shared" si="97"/>
        <v/>
      </c>
      <c r="CK21" s="54" t="str">
        <f t="shared" si="98"/>
        <v/>
      </c>
      <c r="CL21" s="227" t="str">
        <f t="shared" si="99"/>
        <v/>
      </c>
      <c r="CM21" s="54" t="str">
        <f t="shared" si="100"/>
        <v/>
      </c>
      <c r="CN21" s="54" t="str">
        <f t="shared" si="101"/>
        <v/>
      </c>
      <c r="CO21" s="54" t="str">
        <f t="shared" si="102"/>
        <v/>
      </c>
      <c r="CP21" s="54" t="str">
        <f t="shared" si="103"/>
        <v/>
      </c>
      <c r="CQ21" s="54" t="str">
        <f t="shared" si="104"/>
        <v/>
      </c>
      <c r="CR21" s="54" t="str">
        <f t="shared" si="105"/>
        <v/>
      </c>
      <c r="CS21" s="54" t="str">
        <f t="shared" si="106"/>
        <v/>
      </c>
      <c r="CT21" s="54" t="str">
        <f t="shared" si="107"/>
        <v/>
      </c>
      <c r="CU21" s="54" t="str">
        <f t="shared" si="108"/>
        <v/>
      </c>
      <c r="CV21" s="228">
        <f t="shared" si="109"/>
        <v>0</v>
      </c>
      <c r="CW21" s="54" t="str">
        <f t="shared" si="110"/>
        <v/>
      </c>
      <c r="CX21" s="54" t="str">
        <f t="shared" si="111"/>
        <v/>
      </c>
      <c r="CY21" s="54" t="str">
        <f t="shared" si="112"/>
        <v/>
      </c>
      <c r="CZ21" s="54" t="str">
        <f t="shared" si="113"/>
        <v/>
      </c>
      <c r="DA21" s="54" t="str">
        <f t="shared" si="114"/>
        <v/>
      </c>
      <c r="DB21" s="54" t="str">
        <f t="shared" si="115"/>
        <v/>
      </c>
      <c r="DC21" s="54" t="str">
        <f t="shared" si="116"/>
        <v/>
      </c>
      <c r="DD21" s="54" t="str">
        <f t="shared" si="117"/>
        <v/>
      </c>
      <c r="DE21" s="54" t="str">
        <f t="shared" si="118"/>
        <v/>
      </c>
      <c r="DF21" s="54" t="str">
        <f t="shared" si="119"/>
        <v/>
      </c>
      <c r="DG21" s="54" t="str">
        <f t="shared" si="120"/>
        <v/>
      </c>
      <c r="DH21" s="54" t="str">
        <f t="shared" si="121"/>
        <v/>
      </c>
      <c r="DI21" s="54" t="str">
        <f t="shared" si="122"/>
        <v/>
      </c>
      <c r="DJ21" s="54" t="str">
        <f t="shared" si="123"/>
        <v/>
      </c>
      <c r="DK21" s="54" t="str">
        <f t="shared" si="124"/>
        <v/>
      </c>
      <c r="DL21" s="54" t="str">
        <f t="shared" si="125"/>
        <v/>
      </c>
      <c r="DM21" s="54" t="str">
        <f t="shared" si="126"/>
        <v/>
      </c>
      <c r="DN21" s="54" t="str">
        <f t="shared" si="127"/>
        <v/>
      </c>
      <c r="DO21" s="54" t="str">
        <f t="shared" si="128"/>
        <v/>
      </c>
      <c r="DP21" s="54" t="str">
        <f t="shared" si="129"/>
        <v/>
      </c>
      <c r="DQ21" s="54" t="str">
        <f t="shared" si="130"/>
        <v/>
      </c>
      <c r="DR21" s="54" t="str">
        <f t="shared" si="131"/>
        <v/>
      </c>
      <c r="DS21" s="54" t="str">
        <f t="shared" si="132"/>
        <v/>
      </c>
      <c r="DT21" s="54" t="str">
        <f t="shared" si="133"/>
        <v/>
      </c>
      <c r="DU21" s="54" t="str">
        <f t="shared" si="134"/>
        <v/>
      </c>
      <c r="DV21" s="54" t="str">
        <f t="shared" si="135"/>
        <v/>
      </c>
      <c r="DW21" s="54" t="str">
        <f t="shared" si="136"/>
        <v/>
      </c>
      <c r="DX21" s="54" t="str">
        <f t="shared" si="137"/>
        <v/>
      </c>
      <c r="DY21" s="54" t="str">
        <f t="shared" si="138"/>
        <v/>
      </c>
      <c r="DZ21" s="54" t="str">
        <f t="shared" si="139"/>
        <v/>
      </c>
      <c r="EA21" s="54" t="str">
        <f t="shared" si="140"/>
        <v/>
      </c>
      <c r="EB21" s="54" t="str">
        <f t="shared" si="141"/>
        <v/>
      </c>
      <c r="EC21" s="54" t="str">
        <f t="shared" si="142"/>
        <v/>
      </c>
      <c r="ED21" s="54" t="str">
        <f t="shared" si="143"/>
        <v/>
      </c>
      <c r="EE21" s="54" t="str">
        <f t="shared" si="144"/>
        <v/>
      </c>
      <c r="EF21" s="54" t="str">
        <f t="shared" si="145"/>
        <v/>
      </c>
      <c r="EG21" s="54" t="str">
        <f t="shared" si="146"/>
        <v/>
      </c>
      <c r="EH21" s="54" t="str">
        <f t="shared" si="147"/>
        <v/>
      </c>
      <c r="EI21" s="54" t="str">
        <f t="shared" si="148"/>
        <v/>
      </c>
      <c r="EJ21" s="54" t="str">
        <f t="shared" si="149"/>
        <v/>
      </c>
      <c r="EK21" s="54" t="str">
        <f t="shared" si="150"/>
        <v/>
      </c>
      <c r="EL21" s="54" t="str">
        <f t="shared" si="151"/>
        <v/>
      </c>
      <c r="EM21" s="54" t="str">
        <f t="shared" si="152"/>
        <v/>
      </c>
      <c r="EN21" s="54" t="str">
        <f t="shared" si="153"/>
        <v/>
      </c>
      <c r="EO21" s="54" t="str">
        <f t="shared" si="154"/>
        <v/>
      </c>
      <c r="EP21" s="54" t="str">
        <f t="shared" si="155"/>
        <v/>
      </c>
      <c r="EQ21" s="228" t="str">
        <f t="shared" ca="1" si="156"/>
        <v/>
      </c>
      <c r="ER21" s="228" t="str">
        <f t="shared" ca="1" si="157"/>
        <v/>
      </c>
      <c r="ES21" s="54" t="str">
        <f t="shared" ca="1" si="158"/>
        <v/>
      </c>
      <c r="ET21" s="54" t="str">
        <f t="shared" ca="1" si="159"/>
        <v/>
      </c>
      <c r="EU21" s="54" t="str">
        <f t="shared" ca="1" si="160"/>
        <v/>
      </c>
      <c r="EV21" s="54" t="str">
        <f t="shared" ca="1" si="161"/>
        <v/>
      </c>
      <c r="EW21" s="54" t="str">
        <f t="shared" ca="1" si="162"/>
        <v/>
      </c>
      <c r="EX21" s="54" t="str">
        <f t="shared" ca="1" si="163"/>
        <v/>
      </c>
      <c r="EY21" s="54" t="str">
        <f t="shared" ca="1" si="164"/>
        <v/>
      </c>
      <c r="EZ21" s="54" t="str">
        <f t="shared" ca="1" si="165"/>
        <v/>
      </c>
      <c r="FA21" s="54" t="str">
        <f t="shared" ca="1" si="166"/>
        <v/>
      </c>
      <c r="FB21" s="54" t="str">
        <f t="shared" ca="1" si="167"/>
        <v/>
      </c>
      <c r="FC21" s="54" t="str">
        <f t="shared" ca="1" si="168"/>
        <v/>
      </c>
      <c r="FD21" s="228">
        <f t="shared" si="169"/>
        <v>1</v>
      </c>
      <c r="FE21" s="54" t="str">
        <f t="shared" si="170"/>
        <v/>
      </c>
      <c r="FF21" s="54" t="str">
        <f t="shared" si="171"/>
        <v/>
      </c>
      <c r="FG21" s="54" t="str">
        <f t="shared" si="172"/>
        <v/>
      </c>
      <c r="FH21" s="54" t="str">
        <f t="shared" si="173"/>
        <v/>
      </c>
      <c r="FI21" s="228" t="str">
        <f>IF(B21=0,"",COUNTIF(FD$6:FD21,FD21))</f>
        <v/>
      </c>
      <c r="FJ21" s="54" t="str">
        <f t="shared" si="174"/>
        <v/>
      </c>
      <c r="FK21" s="229" t="str">
        <f t="shared" si="175"/>
        <v/>
      </c>
      <c r="FL21" s="54" t="str">
        <f t="shared" si="176"/>
        <v/>
      </c>
      <c r="FM21" s="54" t="str">
        <f t="shared" si="177"/>
        <v/>
      </c>
      <c r="FN21" s="54" t="str">
        <f t="shared" si="178"/>
        <v/>
      </c>
      <c r="FO21" s="54" t="str">
        <f t="shared" si="179"/>
        <v/>
      </c>
    </row>
    <row r="22" spans="1:171" ht="17.25">
      <c r="A22" s="222">
        <v>17</v>
      </c>
      <c r="B22" s="222">
        <f>COUNTIF('中間シート (2)'!M:M,行政集計シート※記入不要です!A22)</f>
        <v>0</v>
      </c>
      <c r="C22" s="230" t="str">
        <f t="shared" si="180"/>
        <v/>
      </c>
      <c r="D22" s="230" t="str">
        <f t="shared" si="181"/>
        <v/>
      </c>
      <c r="E22" s="230" t="str">
        <f t="shared" si="182"/>
        <v/>
      </c>
      <c r="F22" s="231"/>
      <c r="G22" s="224" t="str">
        <f>IFERROR(VLOOKUP($A22,'中間シート (2)'!$M$6:$AR$65,G$1,FALSE),"")</f>
        <v/>
      </c>
      <c r="H22" s="224" t="str">
        <f>IFERROR(VLOOKUP($A22,'中間シート (2)'!$M$6:$AR$65,H$1,FALSE),"")</f>
        <v/>
      </c>
      <c r="I22" s="224" t="str">
        <f>IFERROR(VLOOKUP($A22,'中間シート (2)'!$M$6:$AR$65,I$1,FALSE),"")</f>
        <v/>
      </c>
      <c r="J22" s="224" t="str">
        <f>IFERROR(VLOOKUP($A22,'中間シート (2)'!$M$6:$AR$65,J$1,FALSE),"")</f>
        <v/>
      </c>
      <c r="K22" s="224" t="str">
        <f>IFERROR(VLOOKUP($A22,'中間シート (2)'!$M$6:$AR$65,K$1,FALSE),"")</f>
        <v/>
      </c>
      <c r="L22" s="224" t="str">
        <f>IFERROR(VLOOKUP($A22,'中間シート (2)'!$M$6:$AR$65,L$1,FALSE),"")</f>
        <v/>
      </c>
      <c r="M22" s="224" t="str">
        <f>IFERROR(VLOOKUP($A22,'中間シート (2)'!$M$6:$AR$65,M$1,FALSE),"")</f>
        <v/>
      </c>
      <c r="N22" s="224" t="str">
        <f>IFERROR(VLOOKUP($A22,'中間シート (2)'!$M$6:$AR$65,N$1,FALSE),"")</f>
        <v/>
      </c>
      <c r="O22" s="224" t="str">
        <f>IFERROR(VLOOKUP($A22,'中間シート (2)'!$M$6:$AR$65,O$1,FALSE),"")</f>
        <v/>
      </c>
      <c r="P22" s="224" t="str">
        <f>IFERROR(VLOOKUP($A22,'中間シート (2)'!$M$6:$AR$65,P$1,FALSE),"")</f>
        <v/>
      </c>
      <c r="Q22" s="224" t="str">
        <f>IFERROR(VLOOKUP($A22,'中間シート (2)'!$M$6:$AR$65,Q$1,FALSE),"")</f>
        <v/>
      </c>
      <c r="R22" s="224" t="str">
        <f>IFERROR(VLOOKUP($A22,'中間シート (2)'!$M$6:$AR$65,R$1,FALSE),"")</f>
        <v/>
      </c>
      <c r="S22" s="224" t="str">
        <f>IFERROR(VLOOKUP($A22,'中間シート (2)'!$M$6:$AR$65,S$1,FALSE),"")</f>
        <v/>
      </c>
      <c r="T22" s="224" t="str">
        <f>IFERROR(VLOOKUP($A22,'中間シート (2)'!$M$6:$AR$65,T$1,FALSE),"")</f>
        <v/>
      </c>
      <c r="U22" s="224" t="str">
        <f>IFERROR(VLOOKUP($A22,'中間シート (2)'!$M$6:$AR$65,U$1,FALSE),"")</f>
        <v/>
      </c>
      <c r="V22" s="224"/>
      <c r="W22" s="224" t="str">
        <f>IFERROR(VLOOKUP($A22,'中間シート (2)'!$M$6:$AR$65,W$1,FALSE),"")</f>
        <v/>
      </c>
      <c r="X22" s="224" t="str">
        <f>IFERROR(VLOOKUP($A22,'中間シート (2)'!$M$6:$AR$65,X$1,FALSE),"")</f>
        <v/>
      </c>
      <c r="Y22" s="224" t="str">
        <f>IFERROR(VLOOKUP($A22,'中間シート (2)'!$M$6:$AR$65,Y$1,FALSE),"")</f>
        <v/>
      </c>
      <c r="Z22" s="224" t="str">
        <f>IFERROR(VLOOKUP($A22,'中間シート (2)'!$M$6:$AR$65,Z$1,FALSE),"")</f>
        <v/>
      </c>
      <c r="AA22" s="224" t="str">
        <f>IFERROR(VLOOKUP($A22,'中間シート (2)'!$M$6:$AR$65,AA$1,FALSE),"")</f>
        <v/>
      </c>
      <c r="AB22" s="224" t="str">
        <f>IFERROR(VLOOKUP($A22,'中間シート (2)'!$M$6:$AR$65,AB$1,FALSE),"")</f>
        <v/>
      </c>
      <c r="AC22" s="224" t="str">
        <f>IFERROR(VLOOKUP($A22,'中間シート (2)'!$M$6:$AR$65,AC$1,FALSE),"")</f>
        <v/>
      </c>
      <c r="AD22" s="224" t="str">
        <f>IFERROR(VLOOKUP($A22,'中間シート (2)'!$M$6:$AR$65,AD$1,FALSE),"")</f>
        <v/>
      </c>
      <c r="AE22" s="224"/>
      <c r="AF22" s="224"/>
      <c r="AG22" s="224"/>
      <c r="AH22" s="236" t="str">
        <f>IFERROR(VLOOKUP($A22,'中間シート (2)'!$M$6:$BC$67,AH$1,FALSE),"")</f>
        <v/>
      </c>
      <c r="AI22" s="236" t="str">
        <f>IFERROR(VLOOKUP($A22,'中間シート (2)'!$M$6:$BC$67,AI$1,FALSE),"")</f>
        <v/>
      </c>
      <c r="AJ22" s="236" t="str">
        <f>IFERROR(VLOOKUP($A22,'中間シート (2)'!$M$6:$BC$67,AJ$1,FALSE),"")</f>
        <v/>
      </c>
      <c r="AK22" s="236" t="str">
        <f>IFERROR(VLOOKUP($A22,'中間シート (2)'!$M$6:$BC$67,AK$1,FALSE),"")</f>
        <v/>
      </c>
      <c r="AL22" s="236" t="str">
        <f>IFERROR(VLOOKUP($A22,'中間シート (2)'!$M$6:$BC$67,AL$1,FALSE),"")</f>
        <v/>
      </c>
      <c r="AM22" s="236" t="str">
        <f>IFERROR(VLOOKUP($A22,'中間シート (2)'!$M$6:$BC$67,AM$1,FALSE),"")</f>
        <v/>
      </c>
      <c r="AN22" s="236" t="str">
        <f>IFERROR(VLOOKUP($A22,'中間シート (2)'!$M$6:$BC$67,AN$1,FALSE),"")</f>
        <v/>
      </c>
      <c r="AO22" s="236" t="str">
        <f>IFERROR(VLOOKUP($A22,'中間シート (2)'!$M$6:$BC$67,AO$1,FALSE),"")</f>
        <v/>
      </c>
      <c r="AR22" s="225"/>
      <c r="AS22" s="225"/>
      <c r="AT22" s="225"/>
      <c r="AU22" s="54">
        <f t="shared" si="5"/>
        <v>41</v>
      </c>
      <c r="AV22" s="54">
        <f t="shared" si="6"/>
        <v>41</v>
      </c>
      <c r="AW22" s="54" t="str">
        <f t="shared" si="59"/>
        <v/>
      </c>
      <c r="AX22" s="54" t="str">
        <f t="shared" si="60"/>
        <v/>
      </c>
      <c r="AY22" s="54" t="str">
        <f t="shared" si="61"/>
        <v/>
      </c>
      <c r="AZ22" s="54" t="str">
        <f t="shared" si="62"/>
        <v/>
      </c>
      <c r="BA22" s="54" t="str">
        <f t="shared" si="63"/>
        <v/>
      </c>
      <c r="BB22" s="54" t="str">
        <f ca="1">IF(AB22="","",IF(COUNTIF(エラー23シート!$G$5:$G$79, OFFSET(I22,IF(H22="",0,-H22+1),0)*100+OFFSET(X22,IF(H22="",0,-H22+1),0)*10+AB22)&gt;0,23,""))</f>
        <v/>
      </c>
      <c r="BC22" s="54" t="str">
        <f t="shared" si="64"/>
        <v/>
      </c>
      <c r="BD22" s="54" t="str">
        <f t="shared" si="65"/>
        <v/>
      </c>
      <c r="BE22" s="54" t="str">
        <f t="shared" si="66"/>
        <v/>
      </c>
      <c r="BF22" s="54" t="str">
        <f t="shared" si="67"/>
        <v/>
      </c>
      <c r="BG22" s="54" t="str">
        <f t="shared" si="68"/>
        <v/>
      </c>
      <c r="BH22" s="54" t="str">
        <f t="shared" si="69"/>
        <v/>
      </c>
      <c r="BI22" s="54" t="str">
        <f t="shared" si="70"/>
        <v/>
      </c>
      <c r="BJ22" s="54" t="str">
        <f t="shared" si="71"/>
        <v/>
      </c>
      <c r="BK22" s="54" t="str">
        <f t="shared" si="72"/>
        <v/>
      </c>
      <c r="BL22" s="54" t="str">
        <f t="shared" si="73"/>
        <v/>
      </c>
      <c r="BM22" s="54" t="str">
        <f t="shared" si="74"/>
        <v/>
      </c>
      <c r="BN22" s="54" t="str">
        <f t="shared" si="75"/>
        <v/>
      </c>
      <c r="BO22" s="54" t="str">
        <f t="shared" si="76"/>
        <v/>
      </c>
      <c r="BP22" s="54" t="str">
        <f t="shared" si="77"/>
        <v/>
      </c>
      <c r="BQ22" s="54" t="str">
        <f t="shared" si="78"/>
        <v/>
      </c>
      <c r="BR22" s="54" t="str">
        <f t="shared" si="79"/>
        <v/>
      </c>
      <c r="BS22" s="226" t="str">
        <f t="shared" si="80"/>
        <v/>
      </c>
      <c r="BT22" s="54" t="str">
        <f t="shared" si="81"/>
        <v/>
      </c>
      <c r="BU22" s="54" t="str">
        <f t="shared" si="82"/>
        <v/>
      </c>
      <c r="BV22" s="54" t="str">
        <f t="shared" si="83"/>
        <v/>
      </c>
      <c r="BW22" s="54" t="str">
        <f t="shared" si="84"/>
        <v/>
      </c>
      <c r="BX22" s="54" t="str">
        <f t="shared" si="85"/>
        <v/>
      </c>
      <c r="BY22" s="54" t="str">
        <f t="shared" si="86"/>
        <v/>
      </c>
      <c r="BZ22" s="54" t="str">
        <f t="shared" si="87"/>
        <v/>
      </c>
      <c r="CA22" s="54" t="str">
        <f t="shared" si="88"/>
        <v/>
      </c>
      <c r="CB22" s="54" t="str">
        <f t="shared" si="89"/>
        <v/>
      </c>
      <c r="CC22" s="54" t="str">
        <f t="shared" si="90"/>
        <v/>
      </c>
      <c r="CD22" s="54" t="str">
        <f t="shared" si="91"/>
        <v/>
      </c>
      <c r="CE22" s="54" t="str">
        <f t="shared" si="92"/>
        <v/>
      </c>
      <c r="CF22" s="54" t="str">
        <f t="shared" si="93"/>
        <v/>
      </c>
      <c r="CG22" s="54" t="str">
        <f t="shared" si="94"/>
        <v/>
      </c>
      <c r="CH22" s="54" t="str">
        <f t="shared" si="95"/>
        <v/>
      </c>
      <c r="CI22" s="54" t="str">
        <f t="shared" si="96"/>
        <v/>
      </c>
      <c r="CJ22" s="54" t="str">
        <f t="shared" si="97"/>
        <v/>
      </c>
      <c r="CK22" s="54" t="str">
        <f t="shared" si="98"/>
        <v/>
      </c>
      <c r="CL22" s="227" t="str">
        <f t="shared" si="99"/>
        <v/>
      </c>
      <c r="CM22" s="54" t="str">
        <f t="shared" si="100"/>
        <v/>
      </c>
      <c r="CN22" s="54" t="str">
        <f t="shared" si="101"/>
        <v/>
      </c>
      <c r="CO22" s="54" t="str">
        <f t="shared" si="102"/>
        <v/>
      </c>
      <c r="CP22" s="54" t="str">
        <f t="shared" si="103"/>
        <v/>
      </c>
      <c r="CQ22" s="54" t="str">
        <f t="shared" si="104"/>
        <v/>
      </c>
      <c r="CR22" s="54" t="str">
        <f t="shared" si="105"/>
        <v/>
      </c>
      <c r="CS22" s="54" t="str">
        <f t="shared" si="106"/>
        <v/>
      </c>
      <c r="CT22" s="54" t="str">
        <f t="shared" si="107"/>
        <v/>
      </c>
      <c r="CU22" s="54" t="str">
        <f t="shared" si="108"/>
        <v/>
      </c>
      <c r="CV22" s="228">
        <f t="shared" si="109"/>
        <v>0</v>
      </c>
      <c r="CW22" s="54" t="str">
        <f t="shared" si="110"/>
        <v/>
      </c>
      <c r="CX22" s="54" t="str">
        <f t="shared" si="111"/>
        <v/>
      </c>
      <c r="CY22" s="54" t="str">
        <f t="shared" si="112"/>
        <v/>
      </c>
      <c r="CZ22" s="54" t="str">
        <f t="shared" si="113"/>
        <v/>
      </c>
      <c r="DA22" s="54" t="str">
        <f t="shared" si="114"/>
        <v/>
      </c>
      <c r="DB22" s="54" t="str">
        <f t="shared" si="115"/>
        <v/>
      </c>
      <c r="DC22" s="54" t="str">
        <f t="shared" si="116"/>
        <v/>
      </c>
      <c r="DD22" s="54" t="str">
        <f t="shared" si="117"/>
        <v/>
      </c>
      <c r="DE22" s="54" t="str">
        <f t="shared" si="118"/>
        <v/>
      </c>
      <c r="DF22" s="54" t="str">
        <f t="shared" si="119"/>
        <v/>
      </c>
      <c r="DG22" s="54" t="str">
        <f t="shared" si="120"/>
        <v/>
      </c>
      <c r="DH22" s="54" t="str">
        <f t="shared" si="121"/>
        <v/>
      </c>
      <c r="DI22" s="54" t="str">
        <f t="shared" si="122"/>
        <v/>
      </c>
      <c r="DJ22" s="54" t="str">
        <f t="shared" si="123"/>
        <v/>
      </c>
      <c r="DK22" s="54" t="str">
        <f t="shared" si="124"/>
        <v/>
      </c>
      <c r="DL22" s="54" t="str">
        <f t="shared" si="125"/>
        <v/>
      </c>
      <c r="DM22" s="54" t="str">
        <f t="shared" si="126"/>
        <v/>
      </c>
      <c r="DN22" s="54" t="str">
        <f t="shared" si="127"/>
        <v/>
      </c>
      <c r="DO22" s="54" t="str">
        <f t="shared" si="128"/>
        <v/>
      </c>
      <c r="DP22" s="54" t="str">
        <f t="shared" si="129"/>
        <v/>
      </c>
      <c r="DQ22" s="54" t="str">
        <f t="shared" si="130"/>
        <v/>
      </c>
      <c r="DR22" s="54" t="str">
        <f t="shared" si="131"/>
        <v/>
      </c>
      <c r="DS22" s="54" t="str">
        <f t="shared" si="132"/>
        <v/>
      </c>
      <c r="DT22" s="54" t="str">
        <f t="shared" si="133"/>
        <v/>
      </c>
      <c r="DU22" s="54" t="str">
        <f t="shared" si="134"/>
        <v/>
      </c>
      <c r="DV22" s="54" t="str">
        <f t="shared" si="135"/>
        <v/>
      </c>
      <c r="DW22" s="54" t="str">
        <f t="shared" si="136"/>
        <v/>
      </c>
      <c r="DX22" s="54" t="str">
        <f t="shared" si="137"/>
        <v/>
      </c>
      <c r="DY22" s="54" t="str">
        <f t="shared" si="138"/>
        <v/>
      </c>
      <c r="DZ22" s="54" t="str">
        <f t="shared" si="139"/>
        <v/>
      </c>
      <c r="EA22" s="54" t="str">
        <f t="shared" si="140"/>
        <v/>
      </c>
      <c r="EB22" s="54" t="str">
        <f t="shared" si="141"/>
        <v/>
      </c>
      <c r="EC22" s="54" t="str">
        <f t="shared" si="142"/>
        <v/>
      </c>
      <c r="ED22" s="54" t="str">
        <f t="shared" si="143"/>
        <v/>
      </c>
      <c r="EE22" s="54" t="str">
        <f t="shared" si="144"/>
        <v/>
      </c>
      <c r="EF22" s="54" t="str">
        <f t="shared" si="145"/>
        <v/>
      </c>
      <c r="EG22" s="54" t="str">
        <f t="shared" si="146"/>
        <v/>
      </c>
      <c r="EH22" s="54" t="str">
        <f t="shared" si="147"/>
        <v/>
      </c>
      <c r="EI22" s="54" t="str">
        <f t="shared" si="148"/>
        <v/>
      </c>
      <c r="EJ22" s="54" t="str">
        <f t="shared" si="149"/>
        <v/>
      </c>
      <c r="EK22" s="54" t="str">
        <f t="shared" si="150"/>
        <v/>
      </c>
      <c r="EL22" s="54" t="str">
        <f t="shared" si="151"/>
        <v/>
      </c>
      <c r="EM22" s="54" t="str">
        <f t="shared" si="152"/>
        <v/>
      </c>
      <c r="EN22" s="54" t="str">
        <f t="shared" si="153"/>
        <v/>
      </c>
      <c r="EO22" s="54" t="str">
        <f t="shared" si="154"/>
        <v/>
      </c>
      <c r="EP22" s="54" t="str">
        <f t="shared" si="155"/>
        <v/>
      </c>
      <c r="EQ22" s="228" t="str">
        <f t="shared" ca="1" si="156"/>
        <v/>
      </c>
      <c r="ER22" s="228" t="str">
        <f t="shared" ca="1" si="157"/>
        <v/>
      </c>
      <c r="ES22" s="54" t="str">
        <f t="shared" ca="1" si="158"/>
        <v/>
      </c>
      <c r="ET22" s="54" t="str">
        <f t="shared" ca="1" si="159"/>
        <v/>
      </c>
      <c r="EU22" s="54" t="str">
        <f t="shared" ca="1" si="160"/>
        <v/>
      </c>
      <c r="EV22" s="54" t="str">
        <f t="shared" ca="1" si="161"/>
        <v/>
      </c>
      <c r="EW22" s="54" t="str">
        <f t="shared" ca="1" si="162"/>
        <v/>
      </c>
      <c r="EX22" s="54" t="str">
        <f t="shared" ca="1" si="163"/>
        <v/>
      </c>
      <c r="EY22" s="54" t="str">
        <f t="shared" ca="1" si="164"/>
        <v/>
      </c>
      <c r="EZ22" s="54" t="str">
        <f t="shared" ca="1" si="165"/>
        <v/>
      </c>
      <c r="FA22" s="54" t="str">
        <f t="shared" ca="1" si="166"/>
        <v/>
      </c>
      <c r="FB22" s="54" t="str">
        <f t="shared" ca="1" si="167"/>
        <v/>
      </c>
      <c r="FC22" s="54" t="str">
        <f t="shared" ca="1" si="168"/>
        <v/>
      </c>
      <c r="FD22" s="228">
        <f t="shared" si="169"/>
        <v>1</v>
      </c>
      <c r="FE22" s="54" t="str">
        <f t="shared" si="170"/>
        <v/>
      </c>
      <c r="FF22" s="54" t="str">
        <f t="shared" si="171"/>
        <v/>
      </c>
      <c r="FG22" s="54" t="str">
        <f t="shared" si="172"/>
        <v/>
      </c>
      <c r="FH22" s="54" t="str">
        <f t="shared" si="173"/>
        <v/>
      </c>
      <c r="FI22" s="228" t="str">
        <f>IF(B22=0,"",COUNTIF(FD$6:FD22,FD22))</f>
        <v/>
      </c>
      <c r="FJ22" s="54" t="str">
        <f t="shared" si="174"/>
        <v/>
      </c>
      <c r="FK22" s="229" t="str">
        <f t="shared" si="175"/>
        <v/>
      </c>
      <c r="FL22" s="54" t="str">
        <f t="shared" si="176"/>
        <v/>
      </c>
      <c r="FM22" s="54" t="str">
        <f t="shared" si="177"/>
        <v/>
      </c>
      <c r="FN22" s="54" t="str">
        <f t="shared" si="178"/>
        <v/>
      </c>
      <c r="FO22" s="54" t="str">
        <f t="shared" si="179"/>
        <v/>
      </c>
    </row>
    <row r="23" spans="1:171" ht="17.25">
      <c r="A23" s="222">
        <v>18</v>
      </c>
      <c r="B23" s="222">
        <f>COUNTIF('中間シート (2)'!M:M,行政集計シート※記入不要です!A23)</f>
        <v>0</v>
      </c>
      <c r="C23" s="230" t="str">
        <f t="shared" si="180"/>
        <v/>
      </c>
      <c r="D23" s="230" t="str">
        <f t="shared" si="181"/>
        <v/>
      </c>
      <c r="E23" s="230" t="str">
        <f t="shared" si="182"/>
        <v/>
      </c>
      <c r="F23" s="231"/>
      <c r="G23" s="224" t="str">
        <f>IFERROR(VLOOKUP($A23,'中間シート (2)'!$M$6:$AR$65,G$1,FALSE),"")</f>
        <v/>
      </c>
      <c r="H23" s="224" t="str">
        <f>IFERROR(VLOOKUP($A23,'中間シート (2)'!$M$6:$AR$65,H$1,FALSE),"")</f>
        <v/>
      </c>
      <c r="I23" s="224" t="str">
        <f>IFERROR(VLOOKUP($A23,'中間シート (2)'!$M$6:$AR$65,I$1,FALSE),"")</f>
        <v/>
      </c>
      <c r="J23" s="224" t="str">
        <f>IFERROR(VLOOKUP($A23,'中間シート (2)'!$M$6:$AR$65,J$1,FALSE),"")</f>
        <v/>
      </c>
      <c r="K23" s="224" t="str">
        <f>IFERROR(VLOOKUP($A23,'中間シート (2)'!$M$6:$AR$65,K$1,FALSE),"")</f>
        <v/>
      </c>
      <c r="L23" s="224" t="str">
        <f>IFERROR(VLOOKUP($A23,'中間シート (2)'!$M$6:$AR$65,L$1,FALSE),"")</f>
        <v/>
      </c>
      <c r="M23" s="224" t="str">
        <f>IFERROR(VLOOKUP($A23,'中間シート (2)'!$M$6:$AR$65,M$1,FALSE),"")</f>
        <v/>
      </c>
      <c r="N23" s="224" t="str">
        <f>IFERROR(VLOOKUP($A23,'中間シート (2)'!$M$6:$AR$65,N$1,FALSE),"")</f>
        <v/>
      </c>
      <c r="O23" s="224" t="str">
        <f>IFERROR(VLOOKUP($A23,'中間シート (2)'!$M$6:$AR$65,O$1,FALSE),"")</f>
        <v/>
      </c>
      <c r="P23" s="224" t="str">
        <f>IFERROR(VLOOKUP($A23,'中間シート (2)'!$M$6:$AR$65,P$1,FALSE),"")</f>
        <v/>
      </c>
      <c r="Q23" s="224" t="str">
        <f>IFERROR(VLOOKUP($A23,'中間シート (2)'!$M$6:$AR$65,Q$1,FALSE),"")</f>
        <v/>
      </c>
      <c r="R23" s="224" t="str">
        <f>IFERROR(VLOOKUP($A23,'中間シート (2)'!$M$6:$AR$65,R$1,FALSE),"")</f>
        <v/>
      </c>
      <c r="S23" s="224" t="str">
        <f>IFERROR(VLOOKUP($A23,'中間シート (2)'!$M$6:$AR$65,S$1,FALSE),"")</f>
        <v/>
      </c>
      <c r="T23" s="224" t="str">
        <f>IFERROR(VLOOKUP($A23,'中間シート (2)'!$M$6:$AR$65,T$1,FALSE),"")</f>
        <v/>
      </c>
      <c r="U23" s="224" t="str">
        <f>IFERROR(VLOOKUP($A23,'中間シート (2)'!$M$6:$AR$65,U$1,FALSE),"")</f>
        <v/>
      </c>
      <c r="V23" s="224"/>
      <c r="W23" s="224" t="str">
        <f>IFERROR(VLOOKUP($A23,'中間シート (2)'!$M$6:$AR$65,W$1,FALSE),"")</f>
        <v/>
      </c>
      <c r="X23" s="224" t="str">
        <f>IFERROR(VLOOKUP($A23,'中間シート (2)'!$M$6:$AR$65,X$1,FALSE),"")</f>
        <v/>
      </c>
      <c r="Y23" s="224" t="str">
        <f>IFERROR(VLOOKUP($A23,'中間シート (2)'!$M$6:$AR$65,Y$1,FALSE),"")</f>
        <v/>
      </c>
      <c r="Z23" s="224" t="str">
        <f>IFERROR(VLOOKUP($A23,'中間シート (2)'!$M$6:$AR$65,Z$1,FALSE),"")</f>
        <v/>
      </c>
      <c r="AA23" s="224" t="str">
        <f>IFERROR(VLOOKUP($A23,'中間シート (2)'!$M$6:$AR$65,AA$1,FALSE),"")</f>
        <v/>
      </c>
      <c r="AB23" s="224" t="str">
        <f>IFERROR(VLOOKUP($A23,'中間シート (2)'!$M$6:$AR$65,AB$1,FALSE),"")</f>
        <v/>
      </c>
      <c r="AC23" s="224" t="str">
        <f>IFERROR(VLOOKUP($A23,'中間シート (2)'!$M$6:$AR$65,AC$1,FALSE),"")</f>
        <v/>
      </c>
      <c r="AD23" s="224" t="str">
        <f>IFERROR(VLOOKUP($A23,'中間シート (2)'!$M$6:$AR$65,AD$1,FALSE),"")</f>
        <v/>
      </c>
      <c r="AE23" s="224"/>
      <c r="AF23" s="224"/>
      <c r="AG23" s="224"/>
      <c r="AH23" s="236" t="str">
        <f>IFERROR(VLOOKUP($A23,'中間シート (2)'!$M$6:$BC$67,AH$1,FALSE),"")</f>
        <v/>
      </c>
      <c r="AI23" s="236" t="str">
        <f>IFERROR(VLOOKUP($A23,'中間シート (2)'!$M$6:$BC$67,AI$1,FALSE),"")</f>
        <v/>
      </c>
      <c r="AJ23" s="236" t="str">
        <f>IFERROR(VLOOKUP($A23,'中間シート (2)'!$M$6:$BC$67,AJ$1,FALSE),"")</f>
        <v/>
      </c>
      <c r="AK23" s="236" t="str">
        <f>IFERROR(VLOOKUP($A23,'中間シート (2)'!$M$6:$BC$67,AK$1,FALSE),"")</f>
        <v/>
      </c>
      <c r="AL23" s="236" t="str">
        <f>IFERROR(VLOOKUP($A23,'中間シート (2)'!$M$6:$BC$67,AL$1,FALSE),"")</f>
        <v/>
      </c>
      <c r="AM23" s="236" t="str">
        <f>IFERROR(VLOOKUP($A23,'中間シート (2)'!$M$6:$BC$67,AM$1,FALSE),"")</f>
        <v/>
      </c>
      <c r="AN23" s="236" t="str">
        <f>IFERROR(VLOOKUP($A23,'中間シート (2)'!$M$6:$BC$67,AN$1,FALSE),"")</f>
        <v/>
      </c>
      <c r="AO23" s="236" t="str">
        <f>IFERROR(VLOOKUP($A23,'中間シート (2)'!$M$6:$BC$67,AO$1,FALSE),"")</f>
        <v/>
      </c>
      <c r="AR23" s="225"/>
      <c r="AS23" s="225"/>
      <c r="AT23" s="225"/>
      <c r="AU23" s="54">
        <f t="shared" si="5"/>
        <v>41</v>
      </c>
      <c r="AV23" s="54">
        <f t="shared" si="6"/>
        <v>41</v>
      </c>
      <c r="AW23" s="54" t="str">
        <f t="shared" si="59"/>
        <v/>
      </c>
      <c r="AX23" s="54" t="str">
        <f t="shared" si="60"/>
        <v/>
      </c>
      <c r="AY23" s="54" t="str">
        <f t="shared" si="61"/>
        <v/>
      </c>
      <c r="AZ23" s="54" t="str">
        <f t="shared" si="62"/>
        <v/>
      </c>
      <c r="BA23" s="54" t="str">
        <f t="shared" si="63"/>
        <v/>
      </c>
      <c r="BB23" s="54" t="str">
        <f ca="1">IF(AB23="","",IF(COUNTIF(エラー23シート!$G$5:$G$79, OFFSET(I23,IF(H23="",0,-H23+1),0)*100+OFFSET(X23,IF(H23="",0,-H23+1),0)*10+AB23)&gt;0,23,""))</f>
        <v/>
      </c>
      <c r="BC23" s="54" t="str">
        <f t="shared" si="64"/>
        <v/>
      </c>
      <c r="BD23" s="54" t="str">
        <f t="shared" si="65"/>
        <v/>
      </c>
      <c r="BE23" s="54" t="str">
        <f t="shared" si="66"/>
        <v/>
      </c>
      <c r="BF23" s="54" t="str">
        <f t="shared" si="67"/>
        <v/>
      </c>
      <c r="BG23" s="54" t="str">
        <f t="shared" si="68"/>
        <v/>
      </c>
      <c r="BH23" s="54" t="str">
        <f t="shared" si="69"/>
        <v/>
      </c>
      <c r="BI23" s="54" t="str">
        <f t="shared" si="70"/>
        <v/>
      </c>
      <c r="BJ23" s="54" t="str">
        <f t="shared" si="71"/>
        <v/>
      </c>
      <c r="BK23" s="54" t="str">
        <f t="shared" si="72"/>
        <v/>
      </c>
      <c r="BL23" s="54" t="str">
        <f t="shared" si="73"/>
        <v/>
      </c>
      <c r="BM23" s="54" t="str">
        <f t="shared" si="74"/>
        <v/>
      </c>
      <c r="BN23" s="54" t="str">
        <f t="shared" si="75"/>
        <v/>
      </c>
      <c r="BO23" s="54" t="str">
        <f t="shared" si="76"/>
        <v/>
      </c>
      <c r="BP23" s="54" t="str">
        <f t="shared" si="77"/>
        <v/>
      </c>
      <c r="BQ23" s="54" t="str">
        <f t="shared" si="78"/>
        <v/>
      </c>
      <c r="BR23" s="54" t="str">
        <f t="shared" si="79"/>
        <v/>
      </c>
      <c r="BS23" s="226" t="str">
        <f t="shared" si="80"/>
        <v/>
      </c>
      <c r="BT23" s="54" t="str">
        <f t="shared" si="81"/>
        <v/>
      </c>
      <c r="BU23" s="54" t="str">
        <f t="shared" si="82"/>
        <v/>
      </c>
      <c r="BV23" s="54" t="str">
        <f t="shared" si="83"/>
        <v/>
      </c>
      <c r="BW23" s="54" t="str">
        <f t="shared" si="84"/>
        <v/>
      </c>
      <c r="BX23" s="54" t="str">
        <f t="shared" si="85"/>
        <v/>
      </c>
      <c r="BY23" s="54" t="str">
        <f t="shared" si="86"/>
        <v/>
      </c>
      <c r="BZ23" s="54" t="str">
        <f t="shared" si="87"/>
        <v/>
      </c>
      <c r="CA23" s="54" t="str">
        <f t="shared" si="88"/>
        <v/>
      </c>
      <c r="CB23" s="54" t="str">
        <f t="shared" si="89"/>
        <v/>
      </c>
      <c r="CC23" s="54" t="str">
        <f t="shared" si="90"/>
        <v/>
      </c>
      <c r="CD23" s="54" t="str">
        <f t="shared" si="91"/>
        <v/>
      </c>
      <c r="CE23" s="54" t="str">
        <f t="shared" si="92"/>
        <v/>
      </c>
      <c r="CF23" s="54" t="str">
        <f t="shared" si="93"/>
        <v/>
      </c>
      <c r="CG23" s="54" t="str">
        <f t="shared" si="94"/>
        <v/>
      </c>
      <c r="CH23" s="54" t="str">
        <f t="shared" si="95"/>
        <v/>
      </c>
      <c r="CI23" s="54" t="str">
        <f t="shared" si="96"/>
        <v/>
      </c>
      <c r="CJ23" s="54" t="str">
        <f t="shared" si="97"/>
        <v/>
      </c>
      <c r="CK23" s="54" t="str">
        <f t="shared" si="98"/>
        <v/>
      </c>
      <c r="CL23" s="227" t="str">
        <f t="shared" si="99"/>
        <v/>
      </c>
      <c r="CM23" s="54" t="str">
        <f t="shared" si="100"/>
        <v/>
      </c>
      <c r="CN23" s="54" t="str">
        <f t="shared" si="101"/>
        <v/>
      </c>
      <c r="CO23" s="54" t="str">
        <f t="shared" si="102"/>
        <v/>
      </c>
      <c r="CP23" s="54" t="str">
        <f t="shared" si="103"/>
        <v/>
      </c>
      <c r="CQ23" s="54" t="str">
        <f t="shared" si="104"/>
        <v/>
      </c>
      <c r="CR23" s="54" t="str">
        <f t="shared" si="105"/>
        <v/>
      </c>
      <c r="CS23" s="54" t="str">
        <f t="shared" si="106"/>
        <v/>
      </c>
      <c r="CT23" s="54" t="str">
        <f t="shared" si="107"/>
        <v/>
      </c>
      <c r="CU23" s="54" t="str">
        <f t="shared" si="108"/>
        <v/>
      </c>
      <c r="CV23" s="228">
        <f t="shared" si="109"/>
        <v>0</v>
      </c>
      <c r="CW23" s="54" t="str">
        <f t="shared" si="110"/>
        <v/>
      </c>
      <c r="CX23" s="54" t="str">
        <f t="shared" si="111"/>
        <v/>
      </c>
      <c r="CY23" s="54" t="str">
        <f t="shared" si="112"/>
        <v/>
      </c>
      <c r="CZ23" s="54" t="str">
        <f t="shared" si="113"/>
        <v/>
      </c>
      <c r="DA23" s="54" t="str">
        <f t="shared" si="114"/>
        <v/>
      </c>
      <c r="DB23" s="54" t="str">
        <f t="shared" si="115"/>
        <v/>
      </c>
      <c r="DC23" s="54" t="str">
        <f t="shared" si="116"/>
        <v/>
      </c>
      <c r="DD23" s="54" t="str">
        <f t="shared" si="117"/>
        <v/>
      </c>
      <c r="DE23" s="54" t="str">
        <f t="shared" si="118"/>
        <v/>
      </c>
      <c r="DF23" s="54" t="str">
        <f t="shared" si="119"/>
        <v/>
      </c>
      <c r="DG23" s="54" t="str">
        <f t="shared" si="120"/>
        <v/>
      </c>
      <c r="DH23" s="54" t="str">
        <f t="shared" si="121"/>
        <v/>
      </c>
      <c r="DI23" s="54" t="str">
        <f t="shared" si="122"/>
        <v/>
      </c>
      <c r="DJ23" s="54" t="str">
        <f t="shared" si="123"/>
        <v/>
      </c>
      <c r="DK23" s="54" t="str">
        <f t="shared" si="124"/>
        <v/>
      </c>
      <c r="DL23" s="54" t="str">
        <f t="shared" si="125"/>
        <v/>
      </c>
      <c r="DM23" s="54" t="str">
        <f t="shared" si="126"/>
        <v/>
      </c>
      <c r="DN23" s="54" t="str">
        <f t="shared" si="127"/>
        <v/>
      </c>
      <c r="DO23" s="54" t="str">
        <f t="shared" si="128"/>
        <v/>
      </c>
      <c r="DP23" s="54" t="str">
        <f t="shared" si="129"/>
        <v/>
      </c>
      <c r="DQ23" s="54" t="str">
        <f t="shared" si="130"/>
        <v/>
      </c>
      <c r="DR23" s="54" t="str">
        <f t="shared" si="131"/>
        <v/>
      </c>
      <c r="DS23" s="54" t="str">
        <f t="shared" si="132"/>
        <v/>
      </c>
      <c r="DT23" s="54" t="str">
        <f t="shared" si="133"/>
        <v/>
      </c>
      <c r="DU23" s="54" t="str">
        <f t="shared" si="134"/>
        <v/>
      </c>
      <c r="DV23" s="54" t="str">
        <f t="shared" si="135"/>
        <v/>
      </c>
      <c r="DW23" s="54" t="str">
        <f t="shared" si="136"/>
        <v/>
      </c>
      <c r="DX23" s="54" t="str">
        <f t="shared" si="137"/>
        <v/>
      </c>
      <c r="DY23" s="54" t="str">
        <f t="shared" si="138"/>
        <v/>
      </c>
      <c r="DZ23" s="54" t="str">
        <f t="shared" si="139"/>
        <v/>
      </c>
      <c r="EA23" s="54" t="str">
        <f t="shared" si="140"/>
        <v/>
      </c>
      <c r="EB23" s="54" t="str">
        <f t="shared" si="141"/>
        <v/>
      </c>
      <c r="EC23" s="54" t="str">
        <f t="shared" si="142"/>
        <v/>
      </c>
      <c r="ED23" s="54" t="str">
        <f t="shared" si="143"/>
        <v/>
      </c>
      <c r="EE23" s="54" t="str">
        <f t="shared" si="144"/>
        <v/>
      </c>
      <c r="EF23" s="54" t="str">
        <f t="shared" si="145"/>
        <v/>
      </c>
      <c r="EG23" s="54" t="str">
        <f t="shared" si="146"/>
        <v/>
      </c>
      <c r="EH23" s="54" t="str">
        <f t="shared" si="147"/>
        <v/>
      </c>
      <c r="EI23" s="54" t="str">
        <f t="shared" si="148"/>
        <v/>
      </c>
      <c r="EJ23" s="54" t="str">
        <f t="shared" si="149"/>
        <v/>
      </c>
      <c r="EK23" s="54" t="str">
        <f t="shared" si="150"/>
        <v/>
      </c>
      <c r="EL23" s="54" t="str">
        <f t="shared" si="151"/>
        <v/>
      </c>
      <c r="EM23" s="54" t="str">
        <f t="shared" si="152"/>
        <v/>
      </c>
      <c r="EN23" s="54" t="str">
        <f t="shared" si="153"/>
        <v/>
      </c>
      <c r="EO23" s="54" t="str">
        <f t="shared" si="154"/>
        <v/>
      </c>
      <c r="EP23" s="54" t="str">
        <f t="shared" si="155"/>
        <v/>
      </c>
      <c r="EQ23" s="228" t="str">
        <f t="shared" ca="1" si="156"/>
        <v/>
      </c>
      <c r="ER23" s="228" t="str">
        <f t="shared" ca="1" si="157"/>
        <v/>
      </c>
      <c r="ES23" s="54" t="str">
        <f t="shared" ca="1" si="158"/>
        <v/>
      </c>
      <c r="ET23" s="54" t="str">
        <f t="shared" ca="1" si="159"/>
        <v/>
      </c>
      <c r="EU23" s="54" t="str">
        <f t="shared" ca="1" si="160"/>
        <v/>
      </c>
      <c r="EV23" s="54" t="str">
        <f t="shared" ca="1" si="161"/>
        <v/>
      </c>
      <c r="EW23" s="54" t="str">
        <f t="shared" ca="1" si="162"/>
        <v/>
      </c>
      <c r="EX23" s="54" t="str">
        <f t="shared" ca="1" si="163"/>
        <v/>
      </c>
      <c r="EY23" s="54" t="str">
        <f t="shared" ca="1" si="164"/>
        <v/>
      </c>
      <c r="EZ23" s="54" t="str">
        <f t="shared" ca="1" si="165"/>
        <v/>
      </c>
      <c r="FA23" s="54" t="str">
        <f t="shared" ca="1" si="166"/>
        <v/>
      </c>
      <c r="FB23" s="54" t="str">
        <f t="shared" ca="1" si="167"/>
        <v/>
      </c>
      <c r="FC23" s="54" t="str">
        <f t="shared" ca="1" si="168"/>
        <v/>
      </c>
      <c r="FD23" s="228">
        <f t="shared" si="169"/>
        <v>1</v>
      </c>
      <c r="FE23" s="54" t="str">
        <f t="shared" si="170"/>
        <v/>
      </c>
      <c r="FF23" s="54" t="str">
        <f t="shared" si="171"/>
        <v/>
      </c>
      <c r="FG23" s="54" t="str">
        <f t="shared" si="172"/>
        <v/>
      </c>
      <c r="FH23" s="54" t="str">
        <f t="shared" si="173"/>
        <v/>
      </c>
      <c r="FI23" s="228" t="str">
        <f>IF(B23=0,"",COUNTIF(FD$6:FD23,FD23))</f>
        <v/>
      </c>
      <c r="FJ23" s="54" t="str">
        <f t="shared" si="174"/>
        <v/>
      </c>
      <c r="FK23" s="229" t="str">
        <f t="shared" si="175"/>
        <v/>
      </c>
      <c r="FL23" s="54" t="str">
        <f t="shared" si="176"/>
        <v/>
      </c>
      <c r="FM23" s="54" t="str">
        <f t="shared" si="177"/>
        <v/>
      </c>
      <c r="FN23" s="54" t="str">
        <f t="shared" si="178"/>
        <v/>
      </c>
      <c r="FO23" s="54" t="str">
        <f t="shared" si="179"/>
        <v/>
      </c>
    </row>
    <row r="24" spans="1:171" ht="17.25">
      <c r="A24" s="222">
        <v>19</v>
      </c>
      <c r="B24" s="222">
        <f>COUNTIF('中間シート (2)'!M:M,行政集計シート※記入不要です!A24)</f>
        <v>0</v>
      </c>
      <c r="C24" s="230" t="str">
        <f t="shared" si="180"/>
        <v/>
      </c>
      <c r="D24" s="230" t="str">
        <f t="shared" si="181"/>
        <v/>
      </c>
      <c r="E24" s="230" t="str">
        <f t="shared" si="182"/>
        <v/>
      </c>
      <c r="F24" s="231"/>
      <c r="G24" s="224" t="str">
        <f>IFERROR(VLOOKUP($A24,'中間シート (2)'!$M$6:$AR$65,G$1,FALSE),"")</f>
        <v/>
      </c>
      <c r="H24" s="224" t="str">
        <f>IFERROR(VLOOKUP($A24,'中間シート (2)'!$M$6:$AR$65,H$1,FALSE),"")</f>
        <v/>
      </c>
      <c r="I24" s="224" t="str">
        <f>IFERROR(VLOOKUP($A24,'中間シート (2)'!$M$6:$AR$65,I$1,FALSE),"")</f>
        <v/>
      </c>
      <c r="J24" s="224" t="str">
        <f>IFERROR(VLOOKUP($A24,'中間シート (2)'!$M$6:$AR$65,J$1,FALSE),"")</f>
        <v/>
      </c>
      <c r="K24" s="224" t="str">
        <f>IFERROR(VLOOKUP($A24,'中間シート (2)'!$M$6:$AR$65,K$1,FALSE),"")</f>
        <v/>
      </c>
      <c r="L24" s="224" t="str">
        <f>IFERROR(VLOOKUP($A24,'中間シート (2)'!$M$6:$AR$65,L$1,FALSE),"")</f>
        <v/>
      </c>
      <c r="M24" s="224" t="str">
        <f>IFERROR(VLOOKUP($A24,'中間シート (2)'!$M$6:$AR$65,M$1,FALSE),"")</f>
        <v/>
      </c>
      <c r="N24" s="224" t="str">
        <f>IFERROR(VLOOKUP($A24,'中間シート (2)'!$M$6:$AR$65,N$1,FALSE),"")</f>
        <v/>
      </c>
      <c r="O24" s="224" t="str">
        <f>IFERROR(VLOOKUP($A24,'中間シート (2)'!$M$6:$AR$65,O$1,FALSE),"")</f>
        <v/>
      </c>
      <c r="P24" s="224" t="str">
        <f>IFERROR(VLOOKUP($A24,'中間シート (2)'!$M$6:$AR$65,P$1,FALSE),"")</f>
        <v/>
      </c>
      <c r="Q24" s="224" t="str">
        <f>IFERROR(VLOOKUP($A24,'中間シート (2)'!$M$6:$AR$65,Q$1,FALSE),"")</f>
        <v/>
      </c>
      <c r="R24" s="224" t="str">
        <f>IFERROR(VLOOKUP($A24,'中間シート (2)'!$M$6:$AR$65,R$1,FALSE),"")</f>
        <v/>
      </c>
      <c r="S24" s="224" t="str">
        <f>IFERROR(VLOOKUP($A24,'中間シート (2)'!$M$6:$AR$65,S$1,FALSE),"")</f>
        <v/>
      </c>
      <c r="T24" s="224" t="str">
        <f>IFERROR(VLOOKUP($A24,'中間シート (2)'!$M$6:$AR$65,T$1,FALSE),"")</f>
        <v/>
      </c>
      <c r="U24" s="224" t="str">
        <f>IFERROR(VLOOKUP($A24,'中間シート (2)'!$M$6:$AR$65,U$1,FALSE),"")</f>
        <v/>
      </c>
      <c r="V24" s="224"/>
      <c r="W24" s="224" t="str">
        <f>IFERROR(VLOOKUP($A24,'中間シート (2)'!$M$6:$AR$65,W$1,FALSE),"")</f>
        <v/>
      </c>
      <c r="X24" s="224" t="str">
        <f>IFERROR(VLOOKUP($A24,'中間シート (2)'!$M$6:$AR$65,X$1,FALSE),"")</f>
        <v/>
      </c>
      <c r="Y24" s="224" t="str">
        <f>IFERROR(VLOOKUP($A24,'中間シート (2)'!$M$6:$AR$65,Y$1,FALSE),"")</f>
        <v/>
      </c>
      <c r="Z24" s="224" t="str">
        <f>IFERROR(VLOOKUP($A24,'中間シート (2)'!$M$6:$AR$65,Z$1,FALSE),"")</f>
        <v/>
      </c>
      <c r="AA24" s="224" t="str">
        <f>IFERROR(VLOOKUP($A24,'中間シート (2)'!$M$6:$AR$65,AA$1,FALSE),"")</f>
        <v/>
      </c>
      <c r="AB24" s="224" t="str">
        <f>IFERROR(VLOOKUP($A24,'中間シート (2)'!$M$6:$AR$65,AB$1,FALSE),"")</f>
        <v/>
      </c>
      <c r="AC24" s="224" t="str">
        <f>IFERROR(VLOOKUP($A24,'中間シート (2)'!$M$6:$AR$65,AC$1,FALSE),"")</f>
        <v/>
      </c>
      <c r="AD24" s="224" t="str">
        <f>IFERROR(VLOOKUP($A24,'中間シート (2)'!$M$6:$AR$65,AD$1,FALSE),"")</f>
        <v/>
      </c>
      <c r="AE24" s="224"/>
      <c r="AF24" s="224"/>
      <c r="AG24" s="224"/>
      <c r="AH24" s="236" t="str">
        <f>IFERROR(VLOOKUP($A24,'中間シート (2)'!$M$6:$BC$67,AH$1,FALSE),"")</f>
        <v/>
      </c>
      <c r="AI24" s="236" t="str">
        <f>IFERROR(VLOOKUP($A24,'中間シート (2)'!$M$6:$BC$67,AI$1,FALSE),"")</f>
        <v/>
      </c>
      <c r="AJ24" s="236" t="str">
        <f>IFERROR(VLOOKUP($A24,'中間シート (2)'!$M$6:$BC$67,AJ$1,FALSE),"")</f>
        <v/>
      </c>
      <c r="AK24" s="236" t="str">
        <f>IFERROR(VLOOKUP($A24,'中間シート (2)'!$M$6:$BC$67,AK$1,FALSE),"")</f>
        <v/>
      </c>
      <c r="AL24" s="236" t="str">
        <f>IFERROR(VLOOKUP($A24,'中間シート (2)'!$M$6:$BC$67,AL$1,FALSE),"")</f>
        <v/>
      </c>
      <c r="AM24" s="236" t="str">
        <f>IFERROR(VLOOKUP($A24,'中間シート (2)'!$M$6:$BC$67,AM$1,FALSE),"")</f>
        <v/>
      </c>
      <c r="AN24" s="236" t="str">
        <f>IFERROR(VLOOKUP($A24,'中間シート (2)'!$M$6:$BC$67,AN$1,FALSE),"")</f>
        <v/>
      </c>
      <c r="AO24" s="236" t="str">
        <f>IFERROR(VLOOKUP($A24,'中間シート (2)'!$M$6:$BC$67,AO$1,FALSE),"")</f>
        <v/>
      </c>
      <c r="AR24" s="225"/>
      <c r="AS24" s="225"/>
      <c r="AT24" s="225"/>
      <c r="AU24" s="54">
        <f t="shared" si="5"/>
        <v>41</v>
      </c>
      <c r="AV24" s="54">
        <f t="shared" si="6"/>
        <v>41</v>
      </c>
      <c r="AW24" s="54" t="str">
        <f t="shared" si="59"/>
        <v/>
      </c>
      <c r="AX24" s="54" t="str">
        <f t="shared" si="60"/>
        <v/>
      </c>
      <c r="AY24" s="54" t="str">
        <f t="shared" si="61"/>
        <v/>
      </c>
      <c r="AZ24" s="54" t="str">
        <f t="shared" si="62"/>
        <v/>
      </c>
      <c r="BA24" s="54" t="str">
        <f t="shared" si="63"/>
        <v/>
      </c>
      <c r="BB24" s="54" t="str">
        <f ca="1">IF(AB24="","",IF(COUNTIF(エラー23シート!$G$5:$G$79, OFFSET(I24,IF(H24="",0,-H24+1),0)*100+OFFSET(X24,IF(H24="",0,-H24+1),0)*10+AB24)&gt;0,23,""))</f>
        <v/>
      </c>
      <c r="BC24" s="54" t="str">
        <f t="shared" si="64"/>
        <v/>
      </c>
      <c r="BD24" s="54" t="str">
        <f t="shared" si="65"/>
        <v/>
      </c>
      <c r="BE24" s="54" t="str">
        <f t="shared" si="66"/>
        <v/>
      </c>
      <c r="BF24" s="54" t="str">
        <f t="shared" si="67"/>
        <v/>
      </c>
      <c r="BG24" s="54" t="str">
        <f t="shared" si="68"/>
        <v/>
      </c>
      <c r="BH24" s="54" t="str">
        <f t="shared" si="69"/>
        <v/>
      </c>
      <c r="BI24" s="54" t="str">
        <f t="shared" si="70"/>
        <v/>
      </c>
      <c r="BJ24" s="54" t="str">
        <f t="shared" si="71"/>
        <v/>
      </c>
      <c r="BK24" s="54" t="str">
        <f t="shared" si="72"/>
        <v/>
      </c>
      <c r="BL24" s="54" t="str">
        <f t="shared" si="73"/>
        <v/>
      </c>
      <c r="BM24" s="54" t="str">
        <f t="shared" si="74"/>
        <v/>
      </c>
      <c r="BN24" s="54" t="str">
        <f t="shared" si="75"/>
        <v/>
      </c>
      <c r="BO24" s="54" t="str">
        <f t="shared" si="76"/>
        <v/>
      </c>
      <c r="BP24" s="54" t="str">
        <f t="shared" si="77"/>
        <v/>
      </c>
      <c r="BQ24" s="54" t="str">
        <f t="shared" si="78"/>
        <v/>
      </c>
      <c r="BR24" s="54" t="str">
        <f t="shared" si="79"/>
        <v/>
      </c>
      <c r="BS24" s="226" t="str">
        <f t="shared" si="80"/>
        <v/>
      </c>
      <c r="BT24" s="54" t="str">
        <f t="shared" si="81"/>
        <v/>
      </c>
      <c r="BU24" s="54" t="str">
        <f t="shared" si="82"/>
        <v/>
      </c>
      <c r="BV24" s="54" t="str">
        <f t="shared" si="83"/>
        <v/>
      </c>
      <c r="BW24" s="54" t="str">
        <f t="shared" si="84"/>
        <v/>
      </c>
      <c r="BX24" s="54" t="str">
        <f t="shared" si="85"/>
        <v/>
      </c>
      <c r="BY24" s="54" t="str">
        <f t="shared" si="86"/>
        <v/>
      </c>
      <c r="BZ24" s="54" t="str">
        <f t="shared" si="87"/>
        <v/>
      </c>
      <c r="CA24" s="54" t="str">
        <f t="shared" si="88"/>
        <v/>
      </c>
      <c r="CB24" s="54" t="str">
        <f t="shared" si="89"/>
        <v/>
      </c>
      <c r="CC24" s="54" t="str">
        <f t="shared" si="90"/>
        <v/>
      </c>
      <c r="CD24" s="54" t="str">
        <f t="shared" si="91"/>
        <v/>
      </c>
      <c r="CE24" s="54" t="str">
        <f t="shared" si="92"/>
        <v/>
      </c>
      <c r="CF24" s="54" t="str">
        <f t="shared" si="93"/>
        <v/>
      </c>
      <c r="CG24" s="54" t="str">
        <f t="shared" si="94"/>
        <v/>
      </c>
      <c r="CH24" s="54" t="str">
        <f t="shared" si="95"/>
        <v/>
      </c>
      <c r="CI24" s="54" t="str">
        <f t="shared" si="96"/>
        <v/>
      </c>
      <c r="CJ24" s="54" t="str">
        <f t="shared" si="97"/>
        <v/>
      </c>
      <c r="CK24" s="54" t="str">
        <f t="shared" si="98"/>
        <v/>
      </c>
      <c r="CL24" s="227" t="str">
        <f t="shared" si="99"/>
        <v/>
      </c>
      <c r="CM24" s="54" t="str">
        <f t="shared" si="100"/>
        <v/>
      </c>
      <c r="CN24" s="54" t="str">
        <f t="shared" si="101"/>
        <v/>
      </c>
      <c r="CO24" s="54" t="str">
        <f t="shared" si="102"/>
        <v/>
      </c>
      <c r="CP24" s="54" t="str">
        <f t="shared" si="103"/>
        <v/>
      </c>
      <c r="CQ24" s="54" t="str">
        <f t="shared" si="104"/>
        <v/>
      </c>
      <c r="CR24" s="54" t="str">
        <f t="shared" si="105"/>
        <v/>
      </c>
      <c r="CS24" s="54" t="str">
        <f t="shared" si="106"/>
        <v/>
      </c>
      <c r="CT24" s="54" t="str">
        <f t="shared" si="107"/>
        <v/>
      </c>
      <c r="CU24" s="54" t="str">
        <f t="shared" si="108"/>
        <v/>
      </c>
      <c r="CV24" s="228">
        <f t="shared" si="109"/>
        <v>0</v>
      </c>
      <c r="CW24" s="54" t="str">
        <f t="shared" si="110"/>
        <v/>
      </c>
      <c r="CX24" s="54" t="str">
        <f t="shared" si="111"/>
        <v/>
      </c>
      <c r="CY24" s="54" t="str">
        <f t="shared" si="112"/>
        <v/>
      </c>
      <c r="CZ24" s="54" t="str">
        <f t="shared" si="113"/>
        <v/>
      </c>
      <c r="DA24" s="54" t="str">
        <f t="shared" si="114"/>
        <v/>
      </c>
      <c r="DB24" s="54" t="str">
        <f t="shared" si="115"/>
        <v/>
      </c>
      <c r="DC24" s="54" t="str">
        <f t="shared" si="116"/>
        <v/>
      </c>
      <c r="DD24" s="54" t="str">
        <f t="shared" si="117"/>
        <v/>
      </c>
      <c r="DE24" s="54" t="str">
        <f t="shared" si="118"/>
        <v/>
      </c>
      <c r="DF24" s="54" t="str">
        <f t="shared" si="119"/>
        <v/>
      </c>
      <c r="DG24" s="54" t="str">
        <f t="shared" si="120"/>
        <v/>
      </c>
      <c r="DH24" s="54" t="str">
        <f t="shared" si="121"/>
        <v/>
      </c>
      <c r="DI24" s="54" t="str">
        <f t="shared" si="122"/>
        <v/>
      </c>
      <c r="DJ24" s="54" t="str">
        <f t="shared" si="123"/>
        <v/>
      </c>
      <c r="DK24" s="54" t="str">
        <f t="shared" si="124"/>
        <v/>
      </c>
      <c r="DL24" s="54" t="str">
        <f t="shared" si="125"/>
        <v/>
      </c>
      <c r="DM24" s="54" t="str">
        <f t="shared" si="126"/>
        <v/>
      </c>
      <c r="DN24" s="54" t="str">
        <f t="shared" si="127"/>
        <v/>
      </c>
      <c r="DO24" s="54" t="str">
        <f t="shared" si="128"/>
        <v/>
      </c>
      <c r="DP24" s="54" t="str">
        <f t="shared" si="129"/>
        <v/>
      </c>
      <c r="DQ24" s="54" t="str">
        <f t="shared" si="130"/>
        <v/>
      </c>
      <c r="DR24" s="54" t="str">
        <f t="shared" si="131"/>
        <v/>
      </c>
      <c r="DS24" s="54" t="str">
        <f t="shared" si="132"/>
        <v/>
      </c>
      <c r="DT24" s="54" t="str">
        <f t="shared" si="133"/>
        <v/>
      </c>
      <c r="DU24" s="54" t="str">
        <f t="shared" si="134"/>
        <v/>
      </c>
      <c r="DV24" s="54" t="str">
        <f t="shared" si="135"/>
        <v/>
      </c>
      <c r="DW24" s="54" t="str">
        <f t="shared" si="136"/>
        <v/>
      </c>
      <c r="DX24" s="54" t="str">
        <f t="shared" si="137"/>
        <v/>
      </c>
      <c r="DY24" s="54" t="str">
        <f t="shared" si="138"/>
        <v/>
      </c>
      <c r="DZ24" s="54" t="str">
        <f t="shared" si="139"/>
        <v/>
      </c>
      <c r="EA24" s="54" t="str">
        <f t="shared" si="140"/>
        <v/>
      </c>
      <c r="EB24" s="54" t="str">
        <f t="shared" si="141"/>
        <v/>
      </c>
      <c r="EC24" s="54" t="str">
        <f t="shared" si="142"/>
        <v/>
      </c>
      <c r="ED24" s="54" t="str">
        <f t="shared" si="143"/>
        <v/>
      </c>
      <c r="EE24" s="54" t="str">
        <f t="shared" si="144"/>
        <v/>
      </c>
      <c r="EF24" s="54" t="str">
        <f t="shared" si="145"/>
        <v/>
      </c>
      <c r="EG24" s="54" t="str">
        <f t="shared" si="146"/>
        <v/>
      </c>
      <c r="EH24" s="54" t="str">
        <f t="shared" si="147"/>
        <v/>
      </c>
      <c r="EI24" s="54" t="str">
        <f t="shared" si="148"/>
        <v/>
      </c>
      <c r="EJ24" s="54" t="str">
        <f t="shared" si="149"/>
        <v/>
      </c>
      <c r="EK24" s="54" t="str">
        <f t="shared" si="150"/>
        <v/>
      </c>
      <c r="EL24" s="54" t="str">
        <f t="shared" si="151"/>
        <v/>
      </c>
      <c r="EM24" s="54" t="str">
        <f t="shared" si="152"/>
        <v/>
      </c>
      <c r="EN24" s="54" t="str">
        <f t="shared" si="153"/>
        <v/>
      </c>
      <c r="EO24" s="54" t="str">
        <f t="shared" si="154"/>
        <v/>
      </c>
      <c r="EP24" s="54" t="str">
        <f t="shared" si="155"/>
        <v/>
      </c>
      <c r="EQ24" s="228" t="str">
        <f t="shared" ca="1" si="156"/>
        <v/>
      </c>
      <c r="ER24" s="228" t="str">
        <f t="shared" ca="1" si="157"/>
        <v/>
      </c>
      <c r="ES24" s="54" t="str">
        <f t="shared" ca="1" si="158"/>
        <v/>
      </c>
      <c r="ET24" s="54" t="str">
        <f t="shared" ca="1" si="159"/>
        <v/>
      </c>
      <c r="EU24" s="54" t="str">
        <f t="shared" ca="1" si="160"/>
        <v/>
      </c>
      <c r="EV24" s="54" t="str">
        <f t="shared" ca="1" si="161"/>
        <v/>
      </c>
      <c r="EW24" s="54" t="str">
        <f t="shared" ca="1" si="162"/>
        <v/>
      </c>
      <c r="EX24" s="54" t="str">
        <f t="shared" ca="1" si="163"/>
        <v/>
      </c>
      <c r="EY24" s="54" t="str">
        <f t="shared" ca="1" si="164"/>
        <v/>
      </c>
      <c r="EZ24" s="54" t="str">
        <f t="shared" ca="1" si="165"/>
        <v/>
      </c>
      <c r="FA24" s="54" t="str">
        <f t="shared" ca="1" si="166"/>
        <v/>
      </c>
      <c r="FB24" s="54" t="str">
        <f t="shared" ca="1" si="167"/>
        <v/>
      </c>
      <c r="FC24" s="54" t="str">
        <f t="shared" ca="1" si="168"/>
        <v/>
      </c>
      <c r="FD24" s="228">
        <f t="shared" si="169"/>
        <v>1</v>
      </c>
      <c r="FE24" s="54" t="str">
        <f t="shared" si="170"/>
        <v/>
      </c>
      <c r="FF24" s="54" t="str">
        <f t="shared" si="171"/>
        <v/>
      </c>
      <c r="FG24" s="54" t="str">
        <f t="shared" si="172"/>
        <v/>
      </c>
      <c r="FH24" s="54" t="str">
        <f t="shared" si="173"/>
        <v/>
      </c>
      <c r="FI24" s="228" t="str">
        <f>IF(B24=0,"",COUNTIF(FD$6:FD24,FD24))</f>
        <v/>
      </c>
      <c r="FJ24" s="54" t="str">
        <f t="shared" si="174"/>
        <v/>
      </c>
      <c r="FK24" s="229" t="str">
        <f t="shared" si="175"/>
        <v/>
      </c>
      <c r="FL24" s="54" t="str">
        <f t="shared" si="176"/>
        <v/>
      </c>
      <c r="FM24" s="54" t="str">
        <f t="shared" si="177"/>
        <v/>
      </c>
      <c r="FN24" s="54" t="str">
        <f t="shared" si="178"/>
        <v/>
      </c>
      <c r="FO24" s="54" t="str">
        <f t="shared" si="179"/>
        <v/>
      </c>
    </row>
    <row r="25" spans="1:171" ht="17.25">
      <c r="A25" s="222">
        <v>20</v>
      </c>
      <c r="B25" s="222">
        <f>COUNTIF('中間シート (2)'!M:M,行政集計シート※記入不要です!A25)</f>
        <v>0</v>
      </c>
      <c r="C25" s="230" t="str">
        <f t="shared" si="180"/>
        <v/>
      </c>
      <c r="D25" s="230" t="str">
        <f t="shared" si="181"/>
        <v/>
      </c>
      <c r="E25" s="230" t="str">
        <f t="shared" si="182"/>
        <v/>
      </c>
      <c r="F25" s="231"/>
      <c r="G25" s="224" t="str">
        <f>IFERROR(VLOOKUP($A25,'中間シート (2)'!$M$6:$AR$65,G$1,FALSE),"")</f>
        <v/>
      </c>
      <c r="H25" s="224" t="str">
        <f>IFERROR(VLOOKUP($A25,'中間シート (2)'!$M$6:$AR$65,H$1,FALSE),"")</f>
        <v/>
      </c>
      <c r="I25" s="224" t="str">
        <f>IFERROR(VLOOKUP($A25,'中間シート (2)'!$M$6:$AR$65,I$1,FALSE),"")</f>
        <v/>
      </c>
      <c r="J25" s="224" t="str">
        <f>IFERROR(VLOOKUP($A25,'中間シート (2)'!$M$6:$AR$65,J$1,FALSE),"")</f>
        <v/>
      </c>
      <c r="K25" s="224" t="str">
        <f>IFERROR(VLOOKUP($A25,'中間シート (2)'!$M$6:$AR$65,K$1,FALSE),"")</f>
        <v/>
      </c>
      <c r="L25" s="224" t="str">
        <f>IFERROR(VLOOKUP($A25,'中間シート (2)'!$M$6:$AR$65,L$1,FALSE),"")</f>
        <v/>
      </c>
      <c r="M25" s="224" t="str">
        <f>IFERROR(VLOOKUP($A25,'中間シート (2)'!$M$6:$AR$65,M$1,FALSE),"")</f>
        <v/>
      </c>
      <c r="N25" s="224" t="str">
        <f>IFERROR(VLOOKUP($A25,'中間シート (2)'!$M$6:$AR$65,N$1,FALSE),"")</f>
        <v/>
      </c>
      <c r="O25" s="224" t="str">
        <f>IFERROR(VLOOKUP($A25,'中間シート (2)'!$M$6:$AR$65,O$1,FALSE),"")</f>
        <v/>
      </c>
      <c r="P25" s="224" t="str">
        <f>IFERROR(VLOOKUP($A25,'中間シート (2)'!$M$6:$AR$65,P$1,FALSE),"")</f>
        <v/>
      </c>
      <c r="Q25" s="224" t="str">
        <f>IFERROR(VLOOKUP($A25,'中間シート (2)'!$M$6:$AR$65,Q$1,FALSE),"")</f>
        <v/>
      </c>
      <c r="R25" s="224" t="str">
        <f>IFERROR(VLOOKUP($A25,'中間シート (2)'!$M$6:$AR$65,R$1,FALSE),"")</f>
        <v/>
      </c>
      <c r="S25" s="224" t="str">
        <f>IFERROR(VLOOKUP($A25,'中間シート (2)'!$M$6:$AR$65,S$1,FALSE),"")</f>
        <v/>
      </c>
      <c r="T25" s="224" t="str">
        <f>IFERROR(VLOOKUP($A25,'中間シート (2)'!$M$6:$AR$65,T$1,FALSE),"")</f>
        <v/>
      </c>
      <c r="U25" s="224" t="str">
        <f>IFERROR(VLOOKUP($A25,'中間シート (2)'!$M$6:$AR$65,U$1,FALSE),"")</f>
        <v/>
      </c>
      <c r="V25" s="224"/>
      <c r="W25" s="224" t="str">
        <f>IFERROR(VLOOKUP($A25,'中間シート (2)'!$M$6:$AR$65,W$1,FALSE),"")</f>
        <v/>
      </c>
      <c r="X25" s="224" t="str">
        <f>IFERROR(VLOOKUP($A25,'中間シート (2)'!$M$6:$AR$65,X$1,FALSE),"")</f>
        <v/>
      </c>
      <c r="Y25" s="224" t="str">
        <f>IFERROR(VLOOKUP($A25,'中間シート (2)'!$M$6:$AR$65,Y$1,FALSE),"")</f>
        <v/>
      </c>
      <c r="Z25" s="224" t="str">
        <f>IFERROR(VLOOKUP($A25,'中間シート (2)'!$M$6:$AR$65,Z$1,FALSE),"")</f>
        <v/>
      </c>
      <c r="AA25" s="224" t="str">
        <f>IFERROR(VLOOKUP($A25,'中間シート (2)'!$M$6:$AR$65,AA$1,FALSE),"")</f>
        <v/>
      </c>
      <c r="AB25" s="224" t="str">
        <f>IFERROR(VLOOKUP($A25,'中間シート (2)'!$M$6:$AR$65,AB$1,FALSE),"")</f>
        <v/>
      </c>
      <c r="AC25" s="224" t="str">
        <f>IFERROR(VLOOKUP($A25,'中間シート (2)'!$M$6:$AR$65,AC$1,FALSE),"")</f>
        <v/>
      </c>
      <c r="AD25" s="224" t="str">
        <f>IFERROR(VLOOKUP($A25,'中間シート (2)'!$M$6:$AR$65,AD$1,FALSE),"")</f>
        <v/>
      </c>
      <c r="AE25" s="224"/>
      <c r="AF25" s="224"/>
      <c r="AG25" s="224"/>
      <c r="AH25" s="236" t="str">
        <f>IFERROR(VLOOKUP($A25,'中間シート (2)'!$M$6:$BC$67,AH$1,FALSE),"")</f>
        <v/>
      </c>
      <c r="AI25" s="236" t="str">
        <f>IFERROR(VLOOKUP($A25,'中間シート (2)'!$M$6:$BC$67,AI$1,FALSE),"")</f>
        <v/>
      </c>
      <c r="AJ25" s="236" t="str">
        <f>IFERROR(VLOOKUP($A25,'中間シート (2)'!$M$6:$BC$67,AJ$1,FALSE),"")</f>
        <v/>
      </c>
      <c r="AK25" s="236" t="str">
        <f>IFERROR(VLOOKUP($A25,'中間シート (2)'!$M$6:$BC$67,AK$1,FALSE),"")</f>
        <v/>
      </c>
      <c r="AL25" s="236" t="str">
        <f>IFERROR(VLOOKUP($A25,'中間シート (2)'!$M$6:$BC$67,AL$1,FALSE),"")</f>
        <v/>
      </c>
      <c r="AM25" s="236" t="str">
        <f>IFERROR(VLOOKUP($A25,'中間シート (2)'!$M$6:$BC$67,AM$1,FALSE),"")</f>
        <v/>
      </c>
      <c r="AN25" s="236" t="str">
        <f>IFERROR(VLOOKUP($A25,'中間シート (2)'!$M$6:$BC$67,AN$1,FALSE),"")</f>
        <v/>
      </c>
      <c r="AO25" s="236" t="str">
        <f>IFERROR(VLOOKUP($A25,'中間シート (2)'!$M$6:$BC$67,AO$1,FALSE),"")</f>
        <v/>
      </c>
      <c r="AR25" s="225"/>
      <c r="AS25" s="225"/>
      <c r="AT25" s="225"/>
      <c r="AU25" s="54">
        <f t="shared" si="5"/>
        <v>41</v>
      </c>
      <c r="AV25" s="54">
        <f t="shared" si="6"/>
        <v>41</v>
      </c>
      <c r="AW25" s="54" t="str">
        <f t="shared" si="59"/>
        <v/>
      </c>
      <c r="AX25" s="54" t="str">
        <f t="shared" si="60"/>
        <v/>
      </c>
      <c r="AY25" s="54" t="str">
        <f t="shared" si="61"/>
        <v/>
      </c>
      <c r="AZ25" s="54" t="str">
        <f t="shared" si="62"/>
        <v/>
      </c>
      <c r="BA25" s="54" t="str">
        <f t="shared" si="63"/>
        <v/>
      </c>
      <c r="BB25" s="54" t="str">
        <f ca="1">IF(AB25="","",IF(COUNTIF(エラー23シート!$G$5:$G$79, OFFSET(I25,IF(H25="",0,-H25+1),0)*100+OFFSET(X25,IF(H25="",0,-H25+1),0)*10+AB25)&gt;0,23,""))</f>
        <v/>
      </c>
      <c r="BC25" s="54" t="str">
        <f t="shared" si="64"/>
        <v/>
      </c>
      <c r="BD25" s="54" t="str">
        <f t="shared" si="65"/>
        <v/>
      </c>
      <c r="BE25" s="54" t="str">
        <f t="shared" si="66"/>
        <v/>
      </c>
      <c r="BF25" s="54" t="str">
        <f t="shared" si="67"/>
        <v/>
      </c>
      <c r="BG25" s="54" t="str">
        <f t="shared" si="68"/>
        <v/>
      </c>
      <c r="BH25" s="54" t="str">
        <f t="shared" si="69"/>
        <v/>
      </c>
      <c r="BI25" s="54" t="str">
        <f t="shared" si="70"/>
        <v/>
      </c>
      <c r="BJ25" s="54" t="str">
        <f t="shared" si="71"/>
        <v/>
      </c>
      <c r="BK25" s="54" t="str">
        <f t="shared" si="72"/>
        <v/>
      </c>
      <c r="BL25" s="54" t="str">
        <f t="shared" si="73"/>
        <v/>
      </c>
      <c r="BM25" s="54" t="str">
        <f t="shared" si="74"/>
        <v/>
      </c>
      <c r="BN25" s="54" t="str">
        <f t="shared" si="75"/>
        <v/>
      </c>
      <c r="BO25" s="54" t="str">
        <f t="shared" si="76"/>
        <v/>
      </c>
      <c r="BP25" s="54" t="str">
        <f t="shared" si="77"/>
        <v/>
      </c>
      <c r="BQ25" s="54" t="str">
        <f t="shared" si="78"/>
        <v/>
      </c>
      <c r="BR25" s="54" t="str">
        <f t="shared" si="79"/>
        <v/>
      </c>
      <c r="BS25" s="226" t="str">
        <f t="shared" si="80"/>
        <v/>
      </c>
      <c r="BT25" s="54" t="str">
        <f t="shared" si="81"/>
        <v/>
      </c>
      <c r="BU25" s="54" t="str">
        <f t="shared" si="82"/>
        <v/>
      </c>
      <c r="BV25" s="54" t="str">
        <f t="shared" si="83"/>
        <v/>
      </c>
      <c r="BW25" s="54" t="str">
        <f t="shared" si="84"/>
        <v/>
      </c>
      <c r="BX25" s="54" t="str">
        <f t="shared" si="85"/>
        <v/>
      </c>
      <c r="BY25" s="54" t="str">
        <f t="shared" si="86"/>
        <v/>
      </c>
      <c r="BZ25" s="54" t="str">
        <f t="shared" si="87"/>
        <v/>
      </c>
      <c r="CA25" s="54" t="str">
        <f t="shared" si="88"/>
        <v/>
      </c>
      <c r="CB25" s="54" t="str">
        <f t="shared" si="89"/>
        <v/>
      </c>
      <c r="CC25" s="54" t="str">
        <f t="shared" si="90"/>
        <v/>
      </c>
      <c r="CD25" s="54" t="str">
        <f t="shared" si="91"/>
        <v/>
      </c>
      <c r="CE25" s="54" t="str">
        <f t="shared" si="92"/>
        <v/>
      </c>
      <c r="CF25" s="54" t="str">
        <f t="shared" si="93"/>
        <v/>
      </c>
      <c r="CG25" s="54" t="str">
        <f t="shared" si="94"/>
        <v/>
      </c>
      <c r="CH25" s="54" t="str">
        <f t="shared" si="95"/>
        <v/>
      </c>
      <c r="CI25" s="54" t="str">
        <f t="shared" si="96"/>
        <v/>
      </c>
      <c r="CJ25" s="54" t="str">
        <f t="shared" si="97"/>
        <v/>
      </c>
      <c r="CK25" s="54" t="str">
        <f t="shared" si="98"/>
        <v/>
      </c>
      <c r="CL25" s="227" t="str">
        <f t="shared" si="99"/>
        <v/>
      </c>
      <c r="CM25" s="54" t="str">
        <f t="shared" si="100"/>
        <v/>
      </c>
      <c r="CN25" s="54" t="str">
        <f t="shared" si="101"/>
        <v/>
      </c>
      <c r="CO25" s="54" t="str">
        <f t="shared" si="102"/>
        <v/>
      </c>
      <c r="CP25" s="54" t="str">
        <f t="shared" si="103"/>
        <v/>
      </c>
      <c r="CQ25" s="54" t="str">
        <f t="shared" si="104"/>
        <v/>
      </c>
      <c r="CR25" s="54" t="str">
        <f t="shared" si="105"/>
        <v/>
      </c>
      <c r="CS25" s="54" t="str">
        <f t="shared" si="106"/>
        <v/>
      </c>
      <c r="CT25" s="54" t="str">
        <f t="shared" si="107"/>
        <v/>
      </c>
      <c r="CU25" s="54" t="str">
        <f t="shared" si="108"/>
        <v/>
      </c>
      <c r="CV25" s="228">
        <f t="shared" si="109"/>
        <v>0</v>
      </c>
      <c r="CW25" s="54" t="str">
        <f t="shared" si="110"/>
        <v/>
      </c>
      <c r="CX25" s="54" t="str">
        <f t="shared" si="111"/>
        <v/>
      </c>
      <c r="CY25" s="54" t="str">
        <f t="shared" si="112"/>
        <v/>
      </c>
      <c r="CZ25" s="54" t="str">
        <f t="shared" si="113"/>
        <v/>
      </c>
      <c r="DA25" s="54" t="str">
        <f t="shared" si="114"/>
        <v/>
      </c>
      <c r="DB25" s="54" t="str">
        <f t="shared" si="115"/>
        <v/>
      </c>
      <c r="DC25" s="54" t="str">
        <f t="shared" si="116"/>
        <v/>
      </c>
      <c r="DD25" s="54" t="str">
        <f t="shared" si="117"/>
        <v/>
      </c>
      <c r="DE25" s="54" t="str">
        <f t="shared" si="118"/>
        <v/>
      </c>
      <c r="DF25" s="54" t="str">
        <f t="shared" si="119"/>
        <v/>
      </c>
      <c r="DG25" s="54" t="str">
        <f t="shared" si="120"/>
        <v/>
      </c>
      <c r="DH25" s="54" t="str">
        <f t="shared" si="121"/>
        <v/>
      </c>
      <c r="DI25" s="54" t="str">
        <f t="shared" si="122"/>
        <v/>
      </c>
      <c r="DJ25" s="54" t="str">
        <f t="shared" si="123"/>
        <v/>
      </c>
      <c r="DK25" s="54" t="str">
        <f t="shared" si="124"/>
        <v/>
      </c>
      <c r="DL25" s="54" t="str">
        <f t="shared" si="125"/>
        <v/>
      </c>
      <c r="DM25" s="54" t="str">
        <f t="shared" si="126"/>
        <v/>
      </c>
      <c r="DN25" s="54" t="str">
        <f t="shared" si="127"/>
        <v/>
      </c>
      <c r="DO25" s="54" t="str">
        <f t="shared" si="128"/>
        <v/>
      </c>
      <c r="DP25" s="54" t="str">
        <f t="shared" si="129"/>
        <v/>
      </c>
      <c r="DQ25" s="54" t="str">
        <f t="shared" si="130"/>
        <v/>
      </c>
      <c r="DR25" s="54" t="str">
        <f t="shared" si="131"/>
        <v/>
      </c>
      <c r="DS25" s="54" t="str">
        <f t="shared" si="132"/>
        <v/>
      </c>
      <c r="DT25" s="54" t="str">
        <f t="shared" si="133"/>
        <v/>
      </c>
      <c r="DU25" s="54" t="str">
        <f t="shared" si="134"/>
        <v/>
      </c>
      <c r="DV25" s="54" t="str">
        <f t="shared" si="135"/>
        <v/>
      </c>
      <c r="DW25" s="54" t="str">
        <f t="shared" si="136"/>
        <v/>
      </c>
      <c r="DX25" s="54" t="str">
        <f t="shared" si="137"/>
        <v/>
      </c>
      <c r="DY25" s="54" t="str">
        <f t="shared" si="138"/>
        <v/>
      </c>
      <c r="DZ25" s="54" t="str">
        <f t="shared" si="139"/>
        <v/>
      </c>
      <c r="EA25" s="54" t="str">
        <f t="shared" si="140"/>
        <v/>
      </c>
      <c r="EB25" s="54" t="str">
        <f t="shared" si="141"/>
        <v/>
      </c>
      <c r="EC25" s="54" t="str">
        <f t="shared" si="142"/>
        <v/>
      </c>
      <c r="ED25" s="54" t="str">
        <f t="shared" si="143"/>
        <v/>
      </c>
      <c r="EE25" s="54" t="str">
        <f t="shared" si="144"/>
        <v/>
      </c>
      <c r="EF25" s="54" t="str">
        <f t="shared" si="145"/>
        <v/>
      </c>
      <c r="EG25" s="54" t="str">
        <f t="shared" si="146"/>
        <v/>
      </c>
      <c r="EH25" s="54" t="str">
        <f t="shared" si="147"/>
        <v/>
      </c>
      <c r="EI25" s="54" t="str">
        <f t="shared" si="148"/>
        <v/>
      </c>
      <c r="EJ25" s="54" t="str">
        <f t="shared" si="149"/>
        <v/>
      </c>
      <c r="EK25" s="54" t="str">
        <f t="shared" si="150"/>
        <v/>
      </c>
      <c r="EL25" s="54" t="str">
        <f t="shared" si="151"/>
        <v/>
      </c>
      <c r="EM25" s="54" t="str">
        <f t="shared" si="152"/>
        <v/>
      </c>
      <c r="EN25" s="54" t="str">
        <f t="shared" si="153"/>
        <v/>
      </c>
      <c r="EO25" s="54" t="str">
        <f t="shared" si="154"/>
        <v/>
      </c>
      <c r="EP25" s="54" t="str">
        <f t="shared" si="155"/>
        <v/>
      </c>
      <c r="EQ25" s="228" t="str">
        <f t="shared" ca="1" si="156"/>
        <v/>
      </c>
      <c r="ER25" s="228" t="str">
        <f t="shared" ca="1" si="157"/>
        <v/>
      </c>
      <c r="ES25" s="54" t="str">
        <f t="shared" ca="1" si="158"/>
        <v/>
      </c>
      <c r="ET25" s="54" t="str">
        <f t="shared" ca="1" si="159"/>
        <v/>
      </c>
      <c r="EU25" s="54" t="str">
        <f t="shared" ca="1" si="160"/>
        <v/>
      </c>
      <c r="EV25" s="54" t="str">
        <f t="shared" ca="1" si="161"/>
        <v/>
      </c>
      <c r="EW25" s="54" t="str">
        <f t="shared" ca="1" si="162"/>
        <v/>
      </c>
      <c r="EX25" s="54" t="str">
        <f t="shared" ca="1" si="163"/>
        <v/>
      </c>
      <c r="EY25" s="54" t="str">
        <f t="shared" ca="1" si="164"/>
        <v/>
      </c>
      <c r="EZ25" s="54" t="str">
        <f t="shared" ca="1" si="165"/>
        <v/>
      </c>
      <c r="FA25" s="54" t="str">
        <f t="shared" ca="1" si="166"/>
        <v/>
      </c>
      <c r="FB25" s="54" t="str">
        <f t="shared" ca="1" si="167"/>
        <v/>
      </c>
      <c r="FC25" s="54" t="str">
        <f t="shared" ca="1" si="168"/>
        <v/>
      </c>
      <c r="FD25" s="228">
        <f t="shared" si="169"/>
        <v>1</v>
      </c>
      <c r="FE25" s="54" t="str">
        <f t="shared" si="170"/>
        <v/>
      </c>
      <c r="FF25" s="54" t="str">
        <f t="shared" si="171"/>
        <v/>
      </c>
      <c r="FG25" s="54" t="str">
        <f t="shared" si="172"/>
        <v/>
      </c>
      <c r="FH25" s="54" t="str">
        <f t="shared" si="173"/>
        <v/>
      </c>
      <c r="FI25" s="228" t="str">
        <f>IF(B25=0,"",COUNTIF(FD$6:FD25,FD25))</f>
        <v/>
      </c>
      <c r="FJ25" s="54" t="str">
        <f t="shared" si="174"/>
        <v/>
      </c>
      <c r="FK25" s="229" t="str">
        <f t="shared" si="175"/>
        <v/>
      </c>
      <c r="FL25" s="54" t="str">
        <f t="shared" si="176"/>
        <v/>
      </c>
      <c r="FM25" s="54" t="str">
        <f t="shared" si="177"/>
        <v/>
      </c>
      <c r="FN25" s="54" t="str">
        <f t="shared" si="178"/>
        <v/>
      </c>
      <c r="FO25" s="54" t="str">
        <f t="shared" si="179"/>
        <v/>
      </c>
    </row>
    <row r="26" spans="1:171" ht="17.25">
      <c r="A26" s="222">
        <v>21</v>
      </c>
      <c r="B26" s="222">
        <f>COUNTIF('中間シート (2)'!M:M,行政集計シート※記入不要です!A26)</f>
        <v>0</v>
      </c>
      <c r="C26" s="230" t="str">
        <f t="shared" si="180"/>
        <v/>
      </c>
      <c r="D26" s="230" t="str">
        <f t="shared" si="181"/>
        <v/>
      </c>
      <c r="E26" s="230" t="str">
        <f t="shared" si="182"/>
        <v/>
      </c>
      <c r="F26" s="231"/>
      <c r="G26" s="224" t="str">
        <f>IFERROR(VLOOKUP($A26,'中間シート (2)'!$M$6:$AR$65,G$1,FALSE),"")</f>
        <v/>
      </c>
      <c r="H26" s="224" t="str">
        <f>IFERROR(VLOOKUP($A26,'中間シート (2)'!$M$6:$AR$65,H$1,FALSE),"")</f>
        <v/>
      </c>
      <c r="I26" s="224" t="str">
        <f>IFERROR(VLOOKUP($A26,'中間シート (2)'!$M$6:$AR$65,I$1,FALSE),"")</f>
        <v/>
      </c>
      <c r="J26" s="224" t="str">
        <f>IFERROR(VLOOKUP($A26,'中間シート (2)'!$M$6:$AR$65,J$1,FALSE),"")</f>
        <v/>
      </c>
      <c r="K26" s="224" t="str">
        <f>IFERROR(VLOOKUP($A26,'中間シート (2)'!$M$6:$AR$65,K$1,FALSE),"")</f>
        <v/>
      </c>
      <c r="L26" s="224" t="str">
        <f>IFERROR(VLOOKUP($A26,'中間シート (2)'!$M$6:$AR$65,L$1,FALSE),"")</f>
        <v/>
      </c>
      <c r="M26" s="224" t="str">
        <f>IFERROR(VLOOKUP($A26,'中間シート (2)'!$M$6:$AR$65,M$1,FALSE),"")</f>
        <v/>
      </c>
      <c r="N26" s="224" t="str">
        <f>IFERROR(VLOOKUP($A26,'中間シート (2)'!$M$6:$AR$65,N$1,FALSE),"")</f>
        <v/>
      </c>
      <c r="O26" s="224" t="str">
        <f>IFERROR(VLOOKUP($A26,'中間シート (2)'!$M$6:$AR$65,O$1,FALSE),"")</f>
        <v/>
      </c>
      <c r="P26" s="224" t="str">
        <f>IFERROR(VLOOKUP($A26,'中間シート (2)'!$M$6:$AR$65,P$1,FALSE),"")</f>
        <v/>
      </c>
      <c r="Q26" s="224" t="str">
        <f>IFERROR(VLOOKUP($A26,'中間シート (2)'!$M$6:$AR$65,Q$1,FALSE),"")</f>
        <v/>
      </c>
      <c r="R26" s="224" t="str">
        <f>IFERROR(VLOOKUP($A26,'中間シート (2)'!$M$6:$AR$65,R$1,FALSE),"")</f>
        <v/>
      </c>
      <c r="S26" s="224" t="str">
        <f>IFERROR(VLOOKUP($A26,'中間シート (2)'!$M$6:$AR$65,S$1,FALSE),"")</f>
        <v/>
      </c>
      <c r="T26" s="224" t="str">
        <f>IFERROR(VLOOKUP($A26,'中間シート (2)'!$M$6:$AR$65,T$1,FALSE),"")</f>
        <v/>
      </c>
      <c r="U26" s="224" t="str">
        <f>IFERROR(VLOOKUP($A26,'中間シート (2)'!$M$6:$AR$65,U$1,FALSE),"")</f>
        <v/>
      </c>
      <c r="V26" s="224"/>
      <c r="W26" s="224" t="str">
        <f>IFERROR(VLOOKUP($A26,'中間シート (2)'!$M$6:$AR$65,W$1,FALSE),"")</f>
        <v/>
      </c>
      <c r="X26" s="224" t="str">
        <f>IFERROR(VLOOKUP($A26,'中間シート (2)'!$M$6:$AR$65,X$1,FALSE),"")</f>
        <v/>
      </c>
      <c r="Y26" s="224" t="str">
        <f>IFERROR(VLOOKUP($A26,'中間シート (2)'!$M$6:$AR$65,Y$1,FALSE),"")</f>
        <v/>
      </c>
      <c r="Z26" s="224" t="str">
        <f>IFERROR(VLOOKUP($A26,'中間シート (2)'!$M$6:$AR$65,Z$1,FALSE),"")</f>
        <v/>
      </c>
      <c r="AA26" s="224" t="str">
        <f>IFERROR(VLOOKUP($A26,'中間シート (2)'!$M$6:$AR$65,AA$1,FALSE),"")</f>
        <v/>
      </c>
      <c r="AB26" s="224" t="str">
        <f>IFERROR(VLOOKUP($A26,'中間シート (2)'!$M$6:$AR$65,AB$1,FALSE),"")</f>
        <v/>
      </c>
      <c r="AC26" s="224" t="str">
        <f>IFERROR(VLOOKUP($A26,'中間シート (2)'!$M$6:$AR$65,AC$1,FALSE),"")</f>
        <v/>
      </c>
      <c r="AD26" s="224" t="str">
        <f>IFERROR(VLOOKUP($A26,'中間シート (2)'!$M$6:$AR$65,AD$1,FALSE),"")</f>
        <v/>
      </c>
      <c r="AE26" s="224"/>
      <c r="AF26" s="224"/>
      <c r="AG26" s="224"/>
      <c r="AH26" s="236" t="str">
        <f>IFERROR(VLOOKUP($A26,'中間シート (2)'!$M$6:$BC$67,AH$1,FALSE),"")</f>
        <v/>
      </c>
      <c r="AI26" s="236" t="str">
        <f>IFERROR(VLOOKUP($A26,'中間シート (2)'!$M$6:$BC$67,AI$1,FALSE),"")</f>
        <v/>
      </c>
      <c r="AJ26" s="236" t="str">
        <f>IFERROR(VLOOKUP($A26,'中間シート (2)'!$M$6:$BC$67,AJ$1,FALSE),"")</f>
        <v/>
      </c>
      <c r="AK26" s="236" t="str">
        <f>IFERROR(VLOOKUP($A26,'中間シート (2)'!$M$6:$BC$67,AK$1,FALSE),"")</f>
        <v/>
      </c>
      <c r="AL26" s="236" t="str">
        <f>IFERROR(VLOOKUP($A26,'中間シート (2)'!$M$6:$BC$67,AL$1,FALSE),"")</f>
        <v/>
      </c>
      <c r="AM26" s="236" t="str">
        <f>IFERROR(VLOOKUP($A26,'中間シート (2)'!$M$6:$BC$67,AM$1,FALSE),"")</f>
        <v/>
      </c>
      <c r="AN26" s="236" t="str">
        <f>IFERROR(VLOOKUP($A26,'中間シート (2)'!$M$6:$BC$67,AN$1,FALSE),"")</f>
        <v/>
      </c>
      <c r="AO26" s="236" t="str">
        <f>IFERROR(VLOOKUP($A26,'中間シート (2)'!$M$6:$BC$67,AO$1,FALSE),"")</f>
        <v/>
      </c>
      <c r="AR26" s="225"/>
      <c r="AS26" s="225"/>
      <c r="AT26" s="225"/>
      <c r="AU26" s="54">
        <f t="shared" si="5"/>
        <v>41</v>
      </c>
      <c r="AV26" s="54">
        <f t="shared" si="6"/>
        <v>41</v>
      </c>
      <c r="AW26" s="54" t="str">
        <f t="shared" si="59"/>
        <v/>
      </c>
      <c r="AX26" s="54" t="str">
        <f t="shared" si="60"/>
        <v/>
      </c>
      <c r="AY26" s="54" t="str">
        <f t="shared" si="61"/>
        <v/>
      </c>
      <c r="AZ26" s="54" t="str">
        <f t="shared" si="62"/>
        <v/>
      </c>
      <c r="BA26" s="54" t="str">
        <f t="shared" si="63"/>
        <v/>
      </c>
      <c r="BB26" s="54" t="str">
        <f ca="1">IF(AB26="","",IF(COUNTIF(エラー23シート!$G$5:$G$79, OFFSET(I26,IF(H26="",0,-H26+1),0)*100+OFFSET(X26,IF(H26="",0,-H26+1),0)*10+AB26)&gt;0,23,""))</f>
        <v/>
      </c>
      <c r="BC26" s="54" t="str">
        <f t="shared" si="64"/>
        <v/>
      </c>
      <c r="BD26" s="54" t="str">
        <f t="shared" si="65"/>
        <v/>
      </c>
      <c r="BE26" s="54" t="str">
        <f t="shared" si="66"/>
        <v/>
      </c>
      <c r="BF26" s="54" t="str">
        <f t="shared" si="67"/>
        <v/>
      </c>
      <c r="BG26" s="54" t="str">
        <f t="shared" si="68"/>
        <v/>
      </c>
      <c r="BH26" s="54" t="str">
        <f t="shared" si="69"/>
        <v/>
      </c>
      <c r="BI26" s="54" t="str">
        <f t="shared" si="70"/>
        <v/>
      </c>
      <c r="BJ26" s="54" t="str">
        <f t="shared" si="71"/>
        <v/>
      </c>
      <c r="BK26" s="54" t="str">
        <f t="shared" si="72"/>
        <v/>
      </c>
      <c r="BL26" s="54" t="str">
        <f t="shared" si="73"/>
        <v/>
      </c>
      <c r="BM26" s="54" t="str">
        <f t="shared" si="74"/>
        <v/>
      </c>
      <c r="BN26" s="54" t="str">
        <f t="shared" si="75"/>
        <v/>
      </c>
      <c r="BO26" s="54" t="str">
        <f t="shared" si="76"/>
        <v/>
      </c>
      <c r="BP26" s="54" t="str">
        <f t="shared" si="77"/>
        <v/>
      </c>
      <c r="BQ26" s="54" t="str">
        <f t="shared" si="78"/>
        <v/>
      </c>
      <c r="BR26" s="54" t="str">
        <f t="shared" si="79"/>
        <v/>
      </c>
      <c r="BS26" s="226" t="str">
        <f t="shared" si="80"/>
        <v/>
      </c>
      <c r="BT26" s="54" t="str">
        <f t="shared" si="81"/>
        <v/>
      </c>
      <c r="BU26" s="54" t="str">
        <f t="shared" si="82"/>
        <v/>
      </c>
      <c r="BV26" s="54" t="str">
        <f t="shared" si="83"/>
        <v/>
      </c>
      <c r="BW26" s="54" t="str">
        <f t="shared" si="84"/>
        <v/>
      </c>
      <c r="BX26" s="54" t="str">
        <f t="shared" si="85"/>
        <v/>
      </c>
      <c r="BY26" s="54" t="str">
        <f t="shared" si="86"/>
        <v/>
      </c>
      <c r="BZ26" s="54" t="str">
        <f t="shared" si="87"/>
        <v/>
      </c>
      <c r="CA26" s="54" t="str">
        <f t="shared" si="88"/>
        <v/>
      </c>
      <c r="CB26" s="54" t="str">
        <f t="shared" si="89"/>
        <v/>
      </c>
      <c r="CC26" s="54" t="str">
        <f t="shared" si="90"/>
        <v/>
      </c>
      <c r="CD26" s="54" t="str">
        <f t="shared" si="91"/>
        <v/>
      </c>
      <c r="CE26" s="54" t="str">
        <f t="shared" si="92"/>
        <v/>
      </c>
      <c r="CF26" s="54" t="str">
        <f t="shared" si="93"/>
        <v/>
      </c>
      <c r="CG26" s="54" t="str">
        <f t="shared" si="94"/>
        <v/>
      </c>
      <c r="CH26" s="54" t="str">
        <f t="shared" si="95"/>
        <v/>
      </c>
      <c r="CI26" s="54" t="str">
        <f t="shared" si="96"/>
        <v/>
      </c>
      <c r="CJ26" s="54" t="str">
        <f t="shared" si="97"/>
        <v/>
      </c>
      <c r="CK26" s="54" t="str">
        <f t="shared" si="98"/>
        <v/>
      </c>
      <c r="CL26" s="227" t="str">
        <f t="shared" si="99"/>
        <v/>
      </c>
      <c r="CM26" s="54" t="str">
        <f t="shared" si="100"/>
        <v/>
      </c>
      <c r="CN26" s="54" t="str">
        <f t="shared" si="101"/>
        <v/>
      </c>
      <c r="CO26" s="54" t="str">
        <f t="shared" si="102"/>
        <v/>
      </c>
      <c r="CP26" s="54" t="str">
        <f t="shared" si="103"/>
        <v/>
      </c>
      <c r="CQ26" s="54" t="str">
        <f t="shared" si="104"/>
        <v/>
      </c>
      <c r="CR26" s="54" t="str">
        <f t="shared" si="105"/>
        <v/>
      </c>
      <c r="CS26" s="54" t="str">
        <f t="shared" si="106"/>
        <v/>
      </c>
      <c r="CT26" s="54" t="str">
        <f t="shared" si="107"/>
        <v/>
      </c>
      <c r="CU26" s="54" t="str">
        <f t="shared" si="108"/>
        <v/>
      </c>
      <c r="CV26" s="228">
        <f t="shared" si="109"/>
        <v>0</v>
      </c>
      <c r="CW26" s="54" t="str">
        <f t="shared" si="110"/>
        <v/>
      </c>
      <c r="CX26" s="54" t="str">
        <f t="shared" si="111"/>
        <v/>
      </c>
      <c r="CY26" s="54" t="str">
        <f t="shared" si="112"/>
        <v/>
      </c>
      <c r="CZ26" s="54" t="str">
        <f t="shared" si="113"/>
        <v/>
      </c>
      <c r="DA26" s="54" t="str">
        <f t="shared" si="114"/>
        <v/>
      </c>
      <c r="DB26" s="54" t="str">
        <f t="shared" si="115"/>
        <v/>
      </c>
      <c r="DC26" s="54" t="str">
        <f t="shared" si="116"/>
        <v/>
      </c>
      <c r="DD26" s="54" t="str">
        <f t="shared" si="117"/>
        <v/>
      </c>
      <c r="DE26" s="54" t="str">
        <f t="shared" si="118"/>
        <v/>
      </c>
      <c r="DF26" s="54" t="str">
        <f t="shared" si="119"/>
        <v/>
      </c>
      <c r="DG26" s="54" t="str">
        <f t="shared" si="120"/>
        <v/>
      </c>
      <c r="DH26" s="54" t="str">
        <f t="shared" si="121"/>
        <v/>
      </c>
      <c r="DI26" s="54" t="str">
        <f t="shared" si="122"/>
        <v/>
      </c>
      <c r="DJ26" s="54" t="str">
        <f t="shared" si="123"/>
        <v/>
      </c>
      <c r="DK26" s="54" t="str">
        <f t="shared" si="124"/>
        <v/>
      </c>
      <c r="DL26" s="54" t="str">
        <f t="shared" si="125"/>
        <v/>
      </c>
      <c r="DM26" s="54" t="str">
        <f t="shared" si="126"/>
        <v/>
      </c>
      <c r="DN26" s="54" t="str">
        <f t="shared" si="127"/>
        <v/>
      </c>
      <c r="DO26" s="54" t="str">
        <f t="shared" si="128"/>
        <v/>
      </c>
      <c r="DP26" s="54" t="str">
        <f t="shared" si="129"/>
        <v/>
      </c>
      <c r="DQ26" s="54" t="str">
        <f t="shared" si="130"/>
        <v/>
      </c>
      <c r="DR26" s="54" t="str">
        <f t="shared" si="131"/>
        <v/>
      </c>
      <c r="DS26" s="54" t="str">
        <f t="shared" si="132"/>
        <v/>
      </c>
      <c r="DT26" s="54" t="str">
        <f t="shared" si="133"/>
        <v/>
      </c>
      <c r="DU26" s="54" t="str">
        <f t="shared" si="134"/>
        <v/>
      </c>
      <c r="DV26" s="54" t="str">
        <f t="shared" si="135"/>
        <v/>
      </c>
      <c r="DW26" s="54" t="str">
        <f t="shared" si="136"/>
        <v/>
      </c>
      <c r="DX26" s="54" t="str">
        <f t="shared" si="137"/>
        <v/>
      </c>
      <c r="DY26" s="54" t="str">
        <f t="shared" si="138"/>
        <v/>
      </c>
      <c r="DZ26" s="54" t="str">
        <f t="shared" si="139"/>
        <v/>
      </c>
      <c r="EA26" s="54" t="str">
        <f t="shared" si="140"/>
        <v/>
      </c>
      <c r="EB26" s="54" t="str">
        <f t="shared" si="141"/>
        <v/>
      </c>
      <c r="EC26" s="54" t="str">
        <f t="shared" si="142"/>
        <v/>
      </c>
      <c r="ED26" s="54" t="str">
        <f t="shared" si="143"/>
        <v/>
      </c>
      <c r="EE26" s="54" t="str">
        <f t="shared" si="144"/>
        <v/>
      </c>
      <c r="EF26" s="54" t="str">
        <f t="shared" si="145"/>
        <v/>
      </c>
      <c r="EG26" s="54" t="str">
        <f t="shared" si="146"/>
        <v/>
      </c>
      <c r="EH26" s="54" t="str">
        <f t="shared" si="147"/>
        <v/>
      </c>
      <c r="EI26" s="54" t="str">
        <f t="shared" si="148"/>
        <v/>
      </c>
      <c r="EJ26" s="54" t="str">
        <f t="shared" si="149"/>
        <v/>
      </c>
      <c r="EK26" s="54" t="str">
        <f t="shared" si="150"/>
        <v/>
      </c>
      <c r="EL26" s="54" t="str">
        <f t="shared" si="151"/>
        <v/>
      </c>
      <c r="EM26" s="54" t="str">
        <f t="shared" si="152"/>
        <v/>
      </c>
      <c r="EN26" s="54" t="str">
        <f t="shared" si="153"/>
        <v/>
      </c>
      <c r="EO26" s="54" t="str">
        <f t="shared" si="154"/>
        <v/>
      </c>
      <c r="EP26" s="54" t="str">
        <f t="shared" si="155"/>
        <v/>
      </c>
      <c r="EQ26" s="228" t="str">
        <f t="shared" ca="1" si="156"/>
        <v/>
      </c>
      <c r="ER26" s="228" t="str">
        <f t="shared" ca="1" si="157"/>
        <v/>
      </c>
      <c r="ES26" s="54" t="str">
        <f t="shared" ca="1" si="158"/>
        <v/>
      </c>
      <c r="ET26" s="54" t="str">
        <f t="shared" ca="1" si="159"/>
        <v/>
      </c>
      <c r="EU26" s="54" t="str">
        <f t="shared" ca="1" si="160"/>
        <v/>
      </c>
      <c r="EV26" s="54" t="str">
        <f t="shared" ca="1" si="161"/>
        <v/>
      </c>
      <c r="EW26" s="54" t="str">
        <f t="shared" ca="1" si="162"/>
        <v/>
      </c>
      <c r="EX26" s="54" t="str">
        <f t="shared" ca="1" si="163"/>
        <v/>
      </c>
      <c r="EY26" s="54" t="str">
        <f t="shared" ca="1" si="164"/>
        <v/>
      </c>
      <c r="EZ26" s="54" t="str">
        <f t="shared" ca="1" si="165"/>
        <v/>
      </c>
      <c r="FA26" s="54" t="str">
        <f t="shared" ca="1" si="166"/>
        <v/>
      </c>
      <c r="FB26" s="54" t="str">
        <f t="shared" ca="1" si="167"/>
        <v/>
      </c>
      <c r="FC26" s="54" t="str">
        <f t="shared" ca="1" si="168"/>
        <v/>
      </c>
      <c r="FD26" s="228">
        <f t="shared" si="169"/>
        <v>1</v>
      </c>
      <c r="FE26" s="54" t="str">
        <f t="shared" si="170"/>
        <v/>
      </c>
      <c r="FF26" s="54" t="str">
        <f t="shared" si="171"/>
        <v/>
      </c>
      <c r="FG26" s="54" t="str">
        <f t="shared" si="172"/>
        <v/>
      </c>
      <c r="FH26" s="54" t="str">
        <f t="shared" si="173"/>
        <v/>
      </c>
      <c r="FI26" s="228" t="str">
        <f>IF(B26=0,"",COUNTIF(FD$6:FD26,FD26))</f>
        <v/>
      </c>
      <c r="FJ26" s="54" t="str">
        <f t="shared" si="174"/>
        <v/>
      </c>
      <c r="FK26" s="229" t="str">
        <f t="shared" si="175"/>
        <v/>
      </c>
      <c r="FL26" s="54" t="str">
        <f t="shared" si="176"/>
        <v/>
      </c>
      <c r="FM26" s="54" t="str">
        <f t="shared" si="177"/>
        <v/>
      </c>
      <c r="FN26" s="54" t="str">
        <f t="shared" si="178"/>
        <v/>
      </c>
      <c r="FO26" s="54" t="str">
        <f t="shared" si="179"/>
        <v/>
      </c>
    </row>
    <row r="27" spans="1:171" ht="17.25">
      <c r="A27" s="222">
        <v>22</v>
      </c>
      <c r="B27" s="222">
        <f>COUNTIF('中間シート (2)'!M:M,行政集計シート※記入不要です!A27)</f>
        <v>0</v>
      </c>
      <c r="C27" s="230" t="str">
        <f t="shared" si="180"/>
        <v/>
      </c>
      <c r="D27" s="230" t="str">
        <f t="shared" si="181"/>
        <v/>
      </c>
      <c r="E27" s="230" t="str">
        <f t="shared" si="182"/>
        <v/>
      </c>
      <c r="F27" s="231"/>
      <c r="G27" s="224" t="str">
        <f>IFERROR(VLOOKUP($A27,'中間シート (2)'!$M$6:$AR$65,G$1,FALSE),"")</f>
        <v/>
      </c>
      <c r="H27" s="224" t="str">
        <f>IFERROR(VLOOKUP($A27,'中間シート (2)'!$M$6:$AR$65,H$1,FALSE),"")</f>
        <v/>
      </c>
      <c r="I27" s="224" t="str">
        <f>IFERROR(VLOOKUP($A27,'中間シート (2)'!$M$6:$AR$65,I$1,FALSE),"")</f>
        <v/>
      </c>
      <c r="J27" s="224" t="str">
        <f>IFERROR(VLOOKUP($A27,'中間シート (2)'!$M$6:$AR$65,J$1,FALSE),"")</f>
        <v/>
      </c>
      <c r="K27" s="224" t="str">
        <f>IFERROR(VLOOKUP($A27,'中間シート (2)'!$M$6:$AR$65,K$1,FALSE),"")</f>
        <v/>
      </c>
      <c r="L27" s="224" t="str">
        <f>IFERROR(VLOOKUP($A27,'中間シート (2)'!$M$6:$AR$65,L$1,FALSE),"")</f>
        <v/>
      </c>
      <c r="M27" s="224" t="str">
        <f>IFERROR(VLOOKUP($A27,'中間シート (2)'!$M$6:$AR$65,M$1,FALSE),"")</f>
        <v/>
      </c>
      <c r="N27" s="224" t="str">
        <f>IFERROR(VLOOKUP($A27,'中間シート (2)'!$M$6:$AR$65,N$1,FALSE),"")</f>
        <v/>
      </c>
      <c r="O27" s="224" t="str">
        <f>IFERROR(VLOOKUP($A27,'中間シート (2)'!$M$6:$AR$65,O$1,FALSE),"")</f>
        <v/>
      </c>
      <c r="P27" s="224" t="str">
        <f>IFERROR(VLOOKUP($A27,'中間シート (2)'!$M$6:$AR$65,P$1,FALSE),"")</f>
        <v/>
      </c>
      <c r="Q27" s="224" t="str">
        <f>IFERROR(VLOOKUP($A27,'中間シート (2)'!$M$6:$AR$65,Q$1,FALSE),"")</f>
        <v/>
      </c>
      <c r="R27" s="224" t="str">
        <f>IFERROR(VLOOKUP($A27,'中間シート (2)'!$M$6:$AR$65,R$1,FALSE),"")</f>
        <v/>
      </c>
      <c r="S27" s="224" t="str">
        <f>IFERROR(VLOOKUP($A27,'中間シート (2)'!$M$6:$AR$65,S$1,FALSE),"")</f>
        <v/>
      </c>
      <c r="T27" s="224" t="str">
        <f>IFERROR(VLOOKUP($A27,'中間シート (2)'!$M$6:$AR$65,T$1,FALSE),"")</f>
        <v/>
      </c>
      <c r="U27" s="224" t="str">
        <f>IFERROR(VLOOKUP($A27,'中間シート (2)'!$M$6:$AR$65,U$1,FALSE),"")</f>
        <v/>
      </c>
      <c r="V27" s="224"/>
      <c r="W27" s="224" t="str">
        <f>IFERROR(VLOOKUP($A27,'中間シート (2)'!$M$6:$AR$65,W$1,FALSE),"")</f>
        <v/>
      </c>
      <c r="X27" s="224" t="str">
        <f>IFERROR(VLOOKUP($A27,'中間シート (2)'!$M$6:$AR$65,X$1,FALSE),"")</f>
        <v/>
      </c>
      <c r="Y27" s="224" t="str">
        <f>IFERROR(VLOOKUP($A27,'中間シート (2)'!$M$6:$AR$65,Y$1,FALSE),"")</f>
        <v/>
      </c>
      <c r="Z27" s="224" t="str">
        <f>IFERROR(VLOOKUP($A27,'中間シート (2)'!$M$6:$AR$65,Z$1,FALSE),"")</f>
        <v/>
      </c>
      <c r="AA27" s="224" t="str">
        <f>IFERROR(VLOOKUP($A27,'中間シート (2)'!$M$6:$AR$65,AA$1,FALSE),"")</f>
        <v/>
      </c>
      <c r="AB27" s="224" t="str">
        <f>IFERROR(VLOOKUP($A27,'中間シート (2)'!$M$6:$AR$65,AB$1,FALSE),"")</f>
        <v/>
      </c>
      <c r="AC27" s="224" t="str">
        <f>IFERROR(VLOOKUP($A27,'中間シート (2)'!$M$6:$AR$65,AC$1,FALSE),"")</f>
        <v/>
      </c>
      <c r="AD27" s="224" t="str">
        <f>IFERROR(VLOOKUP($A27,'中間シート (2)'!$M$6:$AR$65,AD$1,FALSE),"")</f>
        <v/>
      </c>
      <c r="AE27" s="224"/>
      <c r="AF27" s="224"/>
      <c r="AG27" s="224"/>
      <c r="AH27" s="236" t="str">
        <f>IFERROR(VLOOKUP($A27,'中間シート (2)'!$M$6:$BC$67,AH$1,FALSE),"")</f>
        <v/>
      </c>
      <c r="AI27" s="236" t="str">
        <f>IFERROR(VLOOKUP($A27,'中間シート (2)'!$M$6:$BC$67,AI$1,FALSE),"")</f>
        <v/>
      </c>
      <c r="AJ27" s="236" t="str">
        <f>IFERROR(VLOOKUP($A27,'中間シート (2)'!$M$6:$BC$67,AJ$1,FALSE),"")</f>
        <v/>
      </c>
      <c r="AK27" s="236" t="str">
        <f>IFERROR(VLOOKUP($A27,'中間シート (2)'!$M$6:$BC$67,AK$1,FALSE),"")</f>
        <v/>
      </c>
      <c r="AL27" s="236" t="str">
        <f>IFERROR(VLOOKUP($A27,'中間シート (2)'!$M$6:$BC$67,AL$1,FALSE),"")</f>
        <v/>
      </c>
      <c r="AM27" s="236" t="str">
        <f>IFERROR(VLOOKUP($A27,'中間シート (2)'!$M$6:$BC$67,AM$1,FALSE),"")</f>
        <v/>
      </c>
      <c r="AN27" s="236" t="str">
        <f>IFERROR(VLOOKUP($A27,'中間シート (2)'!$M$6:$BC$67,AN$1,FALSE),"")</f>
        <v/>
      </c>
      <c r="AO27" s="236" t="str">
        <f>IFERROR(VLOOKUP($A27,'中間シート (2)'!$M$6:$BC$67,AO$1,FALSE),"")</f>
        <v/>
      </c>
      <c r="AR27" s="225"/>
      <c r="AS27" s="225"/>
      <c r="AT27" s="225"/>
      <c r="AU27" s="54">
        <f t="shared" si="5"/>
        <v>41</v>
      </c>
      <c r="AV27" s="54">
        <f t="shared" si="6"/>
        <v>41</v>
      </c>
      <c r="AW27" s="54" t="str">
        <f t="shared" si="59"/>
        <v/>
      </c>
      <c r="AX27" s="54" t="str">
        <f t="shared" si="60"/>
        <v/>
      </c>
      <c r="AY27" s="54" t="str">
        <f t="shared" si="61"/>
        <v/>
      </c>
      <c r="AZ27" s="54" t="str">
        <f t="shared" si="62"/>
        <v/>
      </c>
      <c r="BA27" s="54" t="str">
        <f t="shared" si="63"/>
        <v/>
      </c>
      <c r="BB27" s="54" t="str">
        <f ca="1">IF(AB27="","",IF(COUNTIF(エラー23シート!$G$5:$G$79, OFFSET(I27,IF(H27="",0,-H27+1),0)*100+OFFSET(X27,IF(H27="",0,-H27+1),0)*10+AB27)&gt;0,23,""))</f>
        <v/>
      </c>
      <c r="BC27" s="54" t="str">
        <f t="shared" si="64"/>
        <v/>
      </c>
      <c r="BD27" s="54" t="str">
        <f t="shared" si="65"/>
        <v/>
      </c>
      <c r="BE27" s="54" t="str">
        <f t="shared" si="66"/>
        <v/>
      </c>
      <c r="BF27" s="54" t="str">
        <f t="shared" si="67"/>
        <v/>
      </c>
      <c r="BG27" s="54" t="str">
        <f t="shared" si="68"/>
        <v/>
      </c>
      <c r="BH27" s="54" t="str">
        <f t="shared" si="69"/>
        <v/>
      </c>
      <c r="BI27" s="54" t="str">
        <f t="shared" si="70"/>
        <v/>
      </c>
      <c r="BJ27" s="54" t="str">
        <f t="shared" si="71"/>
        <v/>
      </c>
      <c r="BK27" s="54" t="str">
        <f t="shared" si="72"/>
        <v/>
      </c>
      <c r="BL27" s="54" t="str">
        <f t="shared" si="73"/>
        <v/>
      </c>
      <c r="BM27" s="54" t="str">
        <f t="shared" si="74"/>
        <v/>
      </c>
      <c r="BN27" s="54" t="str">
        <f t="shared" si="75"/>
        <v/>
      </c>
      <c r="BO27" s="54" t="str">
        <f t="shared" si="76"/>
        <v/>
      </c>
      <c r="BP27" s="54" t="str">
        <f t="shared" si="77"/>
        <v/>
      </c>
      <c r="BQ27" s="54" t="str">
        <f t="shared" si="78"/>
        <v/>
      </c>
      <c r="BR27" s="54" t="str">
        <f t="shared" si="79"/>
        <v/>
      </c>
      <c r="BS27" s="226" t="str">
        <f t="shared" si="80"/>
        <v/>
      </c>
      <c r="BT27" s="54" t="str">
        <f t="shared" si="81"/>
        <v/>
      </c>
      <c r="BU27" s="54" t="str">
        <f t="shared" si="82"/>
        <v/>
      </c>
      <c r="BV27" s="54" t="str">
        <f t="shared" si="83"/>
        <v/>
      </c>
      <c r="BW27" s="54" t="str">
        <f t="shared" si="84"/>
        <v/>
      </c>
      <c r="BX27" s="54" t="str">
        <f t="shared" si="85"/>
        <v/>
      </c>
      <c r="BY27" s="54" t="str">
        <f t="shared" si="86"/>
        <v/>
      </c>
      <c r="BZ27" s="54" t="str">
        <f t="shared" si="87"/>
        <v/>
      </c>
      <c r="CA27" s="54" t="str">
        <f t="shared" si="88"/>
        <v/>
      </c>
      <c r="CB27" s="54" t="str">
        <f t="shared" si="89"/>
        <v/>
      </c>
      <c r="CC27" s="54" t="str">
        <f t="shared" si="90"/>
        <v/>
      </c>
      <c r="CD27" s="54" t="str">
        <f t="shared" si="91"/>
        <v/>
      </c>
      <c r="CE27" s="54" t="str">
        <f t="shared" si="92"/>
        <v/>
      </c>
      <c r="CF27" s="54" t="str">
        <f t="shared" si="93"/>
        <v/>
      </c>
      <c r="CG27" s="54" t="str">
        <f t="shared" si="94"/>
        <v/>
      </c>
      <c r="CH27" s="54" t="str">
        <f t="shared" si="95"/>
        <v/>
      </c>
      <c r="CI27" s="54" t="str">
        <f t="shared" si="96"/>
        <v/>
      </c>
      <c r="CJ27" s="54" t="str">
        <f t="shared" si="97"/>
        <v/>
      </c>
      <c r="CK27" s="54" t="str">
        <f t="shared" si="98"/>
        <v/>
      </c>
      <c r="CL27" s="227" t="str">
        <f t="shared" si="99"/>
        <v/>
      </c>
      <c r="CM27" s="54" t="str">
        <f t="shared" si="100"/>
        <v/>
      </c>
      <c r="CN27" s="54" t="str">
        <f t="shared" si="101"/>
        <v/>
      </c>
      <c r="CO27" s="54" t="str">
        <f t="shared" si="102"/>
        <v/>
      </c>
      <c r="CP27" s="54" t="str">
        <f t="shared" si="103"/>
        <v/>
      </c>
      <c r="CQ27" s="54" t="str">
        <f t="shared" si="104"/>
        <v/>
      </c>
      <c r="CR27" s="54" t="str">
        <f t="shared" si="105"/>
        <v/>
      </c>
      <c r="CS27" s="54" t="str">
        <f t="shared" si="106"/>
        <v/>
      </c>
      <c r="CT27" s="54" t="str">
        <f t="shared" si="107"/>
        <v/>
      </c>
      <c r="CU27" s="54" t="str">
        <f t="shared" si="108"/>
        <v/>
      </c>
      <c r="CV27" s="228">
        <f t="shared" si="109"/>
        <v>0</v>
      </c>
      <c r="CW27" s="54" t="str">
        <f t="shared" si="110"/>
        <v/>
      </c>
      <c r="CX27" s="54" t="str">
        <f t="shared" si="111"/>
        <v/>
      </c>
      <c r="CY27" s="54" t="str">
        <f t="shared" si="112"/>
        <v/>
      </c>
      <c r="CZ27" s="54" t="str">
        <f t="shared" si="113"/>
        <v/>
      </c>
      <c r="DA27" s="54" t="str">
        <f t="shared" si="114"/>
        <v/>
      </c>
      <c r="DB27" s="54" t="str">
        <f t="shared" si="115"/>
        <v/>
      </c>
      <c r="DC27" s="54" t="str">
        <f t="shared" si="116"/>
        <v/>
      </c>
      <c r="DD27" s="54" t="str">
        <f t="shared" si="117"/>
        <v/>
      </c>
      <c r="DE27" s="54" t="str">
        <f t="shared" si="118"/>
        <v/>
      </c>
      <c r="DF27" s="54" t="str">
        <f t="shared" si="119"/>
        <v/>
      </c>
      <c r="DG27" s="54" t="str">
        <f t="shared" si="120"/>
        <v/>
      </c>
      <c r="DH27" s="54" t="str">
        <f t="shared" si="121"/>
        <v/>
      </c>
      <c r="DI27" s="54" t="str">
        <f t="shared" si="122"/>
        <v/>
      </c>
      <c r="DJ27" s="54" t="str">
        <f t="shared" si="123"/>
        <v/>
      </c>
      <c r="DK27" s="54" t="str">
        <f t="shared" si="124"/>
        <v/>
      </c>
      <c r="DL27" s="54" t="str">
        <f t="shared" si="125"/>
        <v/>
      </c>
      <c r="DM27" s="54" t="str">
        <f t="shared" si="126"/>
        <v/>
      </c>
      <c r="DN27" s="54" t="str">
        <f t="shared" si="127"/>
        <v/>
      </c>
      <c r="DO27" s="54" t="str">
        <f t="shared" si="128"/>
        <v/>
      </c>
      <c r="DP27" s="54" t="str">
        <f t="shared" si="129"/>
        <v/>
      </c>
      <c r="DQ27" s="54" t="str">
        <f t="shared" si="130"/>
        <v/>
      </c>
      <c r="DR27" s="54" t="str">
        <f t="shared" si="131"/>
        <v/>
      </c>
      <c r="DS27" s="54" t="str">
        <f t="shared" si="132"/>
        <v/>
      </c>
      <c r="DT27" s="54" t="str">
        <f t="shared" si="133"/>
        <v/>
      </c>
      <c r="DU27" s="54" t="str">
        <f t="shared" si="134"/>
        <v/>
      </c>
      <c r="DV27" s="54" t="str">
        <f t="shared" si="135"/>
        <v/>
      </c>
      <c r="DW27" s="54" t="str">
        <f t="shared" si="136"/>
        <v/>
      </c>
      <c r="DX27" s="54" t="str">
        <f t="shared" si="137"/>
        <v/>
      </c>
      <c r="DY27" s="54" t="str">
        <f t="shared" si="138"/>
        <v/>
      </c>
      <c r="DZ27" s="54" t="str">
        <f t="shared" si="139"/>
        <v/>
      </c>
      <c r="EA27" s="54" t="str">
        <f t="shared" si="140"/>
        <v/>
      </c>
      <c r="EB27" s="54" t="str">
        <f t="shared" si="141"/>
        <v/>
      </c>
      <c r="EC27" s="54" t="str">
        <f t="shared" si="142"/>
        <v/>
      </c>
      <c r="ED27" s="54" t="str">
        <f t="shared" si="143"/>
        <v/>
      </c>
      <c r="EE27" s="54" t="str">
        <f t="shared" si="144"/>
        <v/>
      </c>
      <c r="EF27" s="54" t="str">
        <f t="shared" si="145"/>
        <v/>
      </c>
      <c r="EG27" s="54" t="str">
        <f t="shared" si="146"/>
        <v/>
      </c>
      <c r="EH27" s="54" t="str">
        <f t="shared" si="147"/>
        <v/>
      </c>
      <c r="EI27" s="54" t="str">
        <f t="shared" si="148"/>
        <v/>
      </c>
      <c r="EJ27" s="54" t="str">
        <f t="shared" si="149"/>
        <v/>
      </c>
      <c r="EK27" s="54" t="str">
        <f t="shared" si="150"/>
        <v/>
      </c>
      <c r="EL27" s="54" t="str">
        <f t="shared" si="151"/>
        <v/>
      </c>
      <c r="EM27" s="54" t="str">
        <f t="shared" si="152"/>
        <v/>
      </c>
      <c r="EN27" s="54" t="str">
        <f t="shared" si="153"/>
        <v/>
      </c>
      <c r="EO27" s="54" t="str">
        <f t="shared" si="154"/>
        <v/>
      </c>
      <c r="EP27" s="54" t="str">
        <f t="shared" si="155"/>
        <v/>
      </c>
      <c r="EQ27" s="228" t="str">
        <f t="shared" ca="1" si="156"/>
        <v/>
      </c>
      <c r="ER27" s="228" t="str">
        <f t="shared" ca="1" si="157"/>
        <v/>
      </c>
      <c r="ES27" s="54" t="str">
        <f t="shared" ca="1" si="158"/>
        <v/>
      </c>
      <c r="ET27" s="54" t="str">
        <f t="shared" ca="1" si="159"/>
        <v/>
      </c>
      <c r="EU27" s="54" t="str">
        <f t="shared" ca="1" si="160"/>
        <v/>
      </c>
      <c r="EV27" s="54" t="str">
        <f t="shared" ca="1" si="161"/>
        <v/>
      </c>
      <c r="EW27" s="54" t="str">
        <f t="shared" ca="1" si="162"/>
        <v/>
      </c>
      <c r="EX27" s="54" t="str">
        <f t="shared" ca="1" si="163"/>
        <v/>
      </c>
      <c r="EY27" s="54" t="str">
        <f t="shared" ca="1" si="164"/>
        <v/>
      </c>
      <c r="EZ27" s="54" t="str">
        <f t="shared" ca="1" si="165"/>
        <v/>
      </c>
      <c r="FA27" s="54" t="str">
        <f t="shared" ca="1" si="166"/>
        <v/>
      </c>
      <c r="FB27" s="54" t="str">
        <f t="shared" ca="1" si="167"/>
        <v/>
      </c>
      <c r="FC27" s="54" t="str">
        <f t="shared" ca="1" si="168"/>
        <v/>
      </c>
      <c r="FD27" s="228">
        <f t="shared" si="169"/>
        <v>1</v>
      </c>
      <c r="FE27" s="54" t="str">
        <f t="shared" si="170"/>
        <v/>
      </c>
      <c r="FF27" s="54" t="str">
        <f t="shared" si="171"/>
        <v/>
      </c>
      <c r="FG27" s="54" t="str">
        <f t="shared" si="172"/>
        <v/>
      </c>
      <c r="FH27" s="54" t="str">
        <f t="shared" si="173"/>
        <v/>
      </c>
      <c r="FI27" s="228" t="str">
        <f>IF(B27=0,"",COUNTIF(FD$6:FD27,FD27))</f>
        <v/>
      </c>
      <c r="FJ27" s="54" t="str">
        <f t="shared" si="174"/>
        <v/>
      </c>
      <c r="FK27" s="229" t="str">
        <f t="shared" si="175"/>
        <v/>
      </c>
      <c r="FL27" s="54" t="str">
        <f t="shared" si="176"/>
        <v/>
      </c>
      <c r="FM27" s="54" t="str">
        <f t="shared" si="177"/>
        <v/>
      </c>
      <c r="FN27" s="54" t="str">
        <f t="shared" si="178"/>
        <v/>
      </c>
      <c r="FO27" s="54" t="str">
        <f t="shared" si="179"/>
        <v/>
      </c>
    </row>
    <row r="28" spans="1:171" ht="17.25">
      <c r="A28" s="222">
        <v>23</v>
      </c>
      <c r="B28" s="222">
        <f>COUNTIF('中間シート (2)'!M:M,行政集計シート※記入不要です!A28)</f>
        <v>0</v>
      </c>
      <c r="C28" s="230" t="str">
        <f t="shared" si="180"/>
        <v/>
      </c>
      <c r="D28" s="230" t="str">
        <f t="shared" si="181"/>
        <v/>
      </c>
      <c r="E28" s="230" t="str">
        <f t="shared" si="182"/>
        <v/>
      </c>
      <c r="F28" s="231"/>
      <c r="G28" s="224" t="str">
        <f>IFERROR(VLOOKUP($A28,'中間シート (2)'!$M$6:$AR$65,G$1,FALSE),"")</f>
        <v/>
      </c>
      <c r="H28" s="224" t="str">
        <f>IFERROR(VLOOKUP($A28,'中間シート (2)'!$M$6:$AR$65,H$1,FALSE),"")</f>
        <v/>
      </c>
      <c r="I28" s="224" t="str">
        <f>IFERROR(VLOOKUP($A28,'中間シート (2)'!$M$6:$AR$65,I$1,FALSE),"")</f>
        <v/>
      </c>
      <c r="J28" s="224" t="str">
        <f>IFERROR(VLOOKUP($A28,'中間シート (2)'!$M$6:$AR$65,J$1,FALSE),"")</f>
        <v/>
      </c>
      <c r="K28" s="224" t="str">
        <f>IFERROR(VLOOKUP($A28,'中間シート (2)'!$M$6:$AR$65,K$1,FALSE),"")</f>
        <v/>
      </c>
      <c r="L28" s="224" t="str">
        <f>IFERROR(VLOOKUP($A28,'中間シート (2)'!$M$6:$AR$65,L$1,FALSE),"")</f>
        <v/>
      </c>
      <c r="M28" s="224" t="str">
        <f>IFERROR(VLOOKUP($A28,'中間シート (2)'!$M$6:$AR$65,M$1,FALSE),"")</f>
        <v/>
      </c>
      <c r="N28" s="224" t="str">
        <f>IFERROR(VLOOKUP($A28,'中間シート (2)'!$M$6:$AR$65,N$1,FALSE),"")</f>
        <v/>
      </c>
      <c r="O28" s="224" t="str">
        <f>IFERROR(VLOOKUP($A28,'中間シート (2)'!$M$6:$AR$65,O$1,FALSE),"")</f>
        <v/>
      </c>
      <c r="P28" s="224" t="str">
        <f>IFERROR(VLOOKUP($A28,'中間シート (2)'!$M$6:$AR$65,P$1,FALSE),"")</f>
        <v/>
      </c>
      <c r="Q28" s="224" t="str">
        <f>IFERROR(VLOOKUP($A28,'中間シート (2)'!$M$6:$AR$65,Q$1,FALSE),"")</f>
        <v/>
      </c>
      <c r="R28" s="224" t="str">
        <f>IFERROR(VLOOKUP($A28,'中間シート (2)'!$M$6:$AR$65,R$1,FALSE),"")</f>
        <v/>
      </c>
      <c r="S28" s="224" t="str">
        <f>IFERROR(VLOOKUP($A28,'中間シート (2)'!$M$6:$AR$65,S$1,FALSE),"")</f>
        <v/>
      </c>
      <c r="T28" s="224" t="str">
        <f>IFERROR(VLOOKUP($A28,'中間シート (2)'!$M$6:$AR$65,T$1,FALSE),"")</f>
        <v/>
      </c>
      <c r="U28" s="224" t="str">
        <f>IFERROR(VLOOKUP($A28,'中間シート (2)'!$M$6:$AR$65,U$1,FALSE),"")</f>
        <v/>
      </c>
      <c r="V28" s="224"/>
      <c r="W28" s="224" t="str">
        <f>IFERROR(VLOOKUP($A28,'中間シート (2)'!$M$6:$AR$65,W$1,FALSE),"")</f>
        <v/>
      </c>
      <c r="X28" s="224" t="str">
        <f>IFERROR(VLOOKUP($A28,'中間シート (2)'!$M$6:$AR$65,X$1,FALSE),"")</f>
        <v/>
      </c>
      <c r="Y28" s="224" t="str">
        <f>IFERROR(VLOOKUP($A28,'中間シート (2)'!$M$6:$AR$65,Y$1,FALSE),"")</f>
        <v/>
      </c>
      <c r="Z28" s="224" t="str">
        <f>IFERROR(VLOOKUP($A28,'中間シート (2)'!$M$6:$AR$65,Z$1,FALSE),"")</f>
        <v/>
      </c>
      <c r="AA28" s="224" t="str">
        <f>IFERROR(VLOOKUP($A28,'中間シート (2)'!$M$6:$AR$65,AA$1,FALSE),"")</f>
        <v/>
      </c>
      <c r="AB28" s="224" t="str">
        <f>IFERROR(VLOOKUP($A28,'中間シート (2)'!$M$6:$AR$65,AB$1,FALSE),"")</f>
        <v/>
      </c>
      <c r="AC28" s="224" t="str">
        <f>IFERROR(VLOOKUP($A28,'中間シート (2)'!$M$6:$AR$65,AC$1,FALSE),"")</f>
        <v/>
      </c>
      <c r="AD28" s="224" t="str">
        <f>IFERROR(VLOOKUP($A28,'中間シート (2)'!$M$6:$AR$65,AD$1,FALSE),"")</f>
        <v/>
      </c>
      <c r="AE28" s="224"/>
      <c r="AF28" s="224"/>
      <c r="AG28" s="224"/>
      <c r="AH28" s="236" t="str">
        <f>IFERROR(VLOOKUP($A28,'中間シート (2)'!$M$6:$BC$67,AH$1,FALSE),"")</f>
        <v/>
      </c>
      <c r="AI28" s="236" t="str">
        <f>IFERROR(VLOOKUP($A28,'中間シート (2)'!$M$6:$BC$67,AI$1,FALSE),"")</f>
        <v/>
      </c>
      <c r="AJ28" s="236" t="str">
        <f>IFERROR(VLOOKUP($A28,'中間シート (2)'!$M$6:$BC$67,AJ$1,FALSE),"")</f>
        <v/>
      </c>
      <c r="AK28" s="236" t="str">
        <f>IFERROR(VLOOKUP($A28,'中間シート (2)'!$M$6:$BC$67,AK$1,FALSE),"")</f>
        <v/>
      </c>
      <c r="AL28" s="236" t="str">
        <f>IFERROR(VLOOKUP($A28,'中間シート (2)'!$M$6:$BC$67,AL$1,FALSE),"")</f>
        <v/>
      </c>
      <c r="AM28" s="236" t="str">
        <f>IFERROR(VLOOKUP($A28,'中間シート (2)'!$M$6:$BC$67,AM$1,FALSE),"")</f>
        <v/>
      </c>
      <c r="AN28" s="236" t="str">
        <f>IFERROR(VLOOKUP($A28,'中間シート (2)'!$M$6:$BC$67,AN$1,FALSE),"")</f>
        <v/>
      </c>
      <c r="AO28" s="236" t="str">
        <f>IFERROR(VLOOKUP($A28,'中間シート (2)'!$M$6:$BC$67,AO$1,FALSE),"")</f>
        <v/>
      </c>
      <c r="AR28" s="225"/>
      <c r="AS28" s="225"/>
      <c r="AT28" s="225"/>
      <c r="AU28" s="54">
        <f t="shared" si="5"/>
        <v>41</v>
      </c>
      <c r="AV28" s="54">
        <f t="shared" si="6"/>
        <v>41</v>
      </c>
      <c r="AW28" s="54" t="str">
        <f t="shared" si="59"/>
        <v/>
      </c>
      <c r="AX28" s="54" t="str">
        <f t="shared" si="60"/>
        <v/>
      </c>
      <c r="AY28" s="54" t="str">
        <f t="shared" si="61"/>
        <v/>
      </c>
      <c r="AZ28" s="54" t="str">
        <f t="shared" si="62"/>
        <v/>
      </c>
      <c r="BA28" s="54" t="str">
        <f t="shared" si="63"/>
        <v/>
      </c>
      <c r="BB28" s="54" t="str">
        <f ca="1">IF(AB28="","",IF(COUNTIF(エラー23シート!$G$5:$G$79, OFFSET(I28,IF(H28="",0,-H28+1),0)*100+OFFSET(X28,IF(H28="",0,-H28+1),0)*10+AB28)&gt;0,23,""))</f>
        <v/>
      </c>
      <c r="BC28" s="54" t="str">
        <f t="shared" si="64"/>
        <v/>
      </c>
      <c r="BD28" s="54" t="str">
        <f t="shared" si="65"/>
        <v/>
      </c>
      <c r="BE28" s="54" t="str">
        <f t="shared" si="66"/>
        <v/>
      </c>
      <c r="BF28" s="54" t="str">
        <f t="shared" si="67"/>
        <v/>
      </c>
      <c r="BG28" s="54" t="str">
        <f t="shared" si="68"/>
        <v/>
      </c>
      <c r="BH28" s="54" t="str">
        <f t="shared" si="69"/>
        <v/>
      </c>
      <c r="BI28" s="54" t="str">
        <f t="shared" si="70"/>
        <v/>
      </c>
      <c r="BJ28" s="54" t="str">
        <f t="shared" si="71"/>
        <v/>
      </c>
      <c r="BK28" s="54" t="str">
        <f t="shared" si="72"/>
        <v/>
      </c>
      <c r="BL28" s="54" t="str">
        <f t="shared" si="73"/>
        <v/>
      </c>
      <c r="BM28" s="54" t="str">
        <f t="shared" si="74"/>
        <v/>
      </c>
      <c r="BN28" s="54" t="str">
        <f t="shared" si="75"/>
        <v/>
      </c>
      <c r="BO28" s="54" t="str">
        <f t="shared" si="76"/>
        <v/>
      </c>
      <c r="BP28" s="54" t="str">
        <f t="shared" si="77"/>
        <v/>
      </c>
      <c r="BQ28" s="54" t="str">
        <f t="shared" si="78"/>
        <v/>
      </c>
      <c r="BR28" s="54" t="str">
        <f t="shared" si="79"/>
        <v/>
      </c>
      <c r="BS28" s="226" t="str">
        <f t="shared" si="80"/>
        <v/>
      </c>
      <c r="BT28" s="54" t="str">
        <f t="shared" si="81"/>
        <v/>
      </c>
      <c r="BU28" s="54" t="str">
        <f t="shared" si="82"/>
        <v/>
      </c>
      <c r="BV28" s="54" t="str">
        <f t="shared" si="83"/>
        <v/>
      </c>
      <c r="BW28" s="54" t="str">
        <f t="shared" si="84"/>
        <v/>
      </c>
      <c r="BX28" s="54" t="str">
        <f t="shared" si="85"/>
        <v/>
      </c>
      <c r="BY28" s="54" t="str">
        <f t="shared" si="86"/>
        <v/>
      </c>
      <c r="BZ28" s="54" t="str">
        <f t="shared" si="87"/>
        <v/>
      </c>
      <c r="CA28" s="54" t="str">
        <f t="shared" si="88"/>
        <v/>
      </c>
      <c r="CB28" s="54" t="str">
        <f t="shared" si="89"/>
        <v/>
      </c>
      <c r="CC28" s="54" t="str">
        <f t="shared" si="90"/>
        <v/>
      </c>
      <c r="CD28" s="54" t="str">
        <f t="shared" si="91"/>
        <v/>
      </c>
      <c r="CE28" s="54" t="str">
        <f t="shared" si="92"/>
        <v/>
      </c>
      <c r="CF28" s="54" t="str">
        <f t="shared" si="93"/>
        <v/>
      </c>
      <c r="CG28" s="54" t="str">
        <f t="shared" si="94"/>
        <v/>
      </c>
      <c r="CH28" s="54" t="str">
        <f t="shared" si="95"/>
        <v/>
      </c>
      <c r="CI28" s="54" t="str">
        <f t="shared" si="96"/>
        <v/>
      </c>
      <c r="CJ28" s="54" t="str">
        <f t="shared" si="97"/>
        <v/>
      </c>
      <c r="CK28" s="54" t="str">
        <f t="shared" si="98"/>
        <v/>
      </c>
      <c r="CL28" s="227" t="str">
        <f t="shared" si="99"/>
        <v/>
      </c>
      <c r="CM28" s="54" t="str">
        <f t="shared" si="100"/>
        <v/>
      </c>
      <c r="CN28" s="54" t="str">
        <f t="shared" si="101"/>
        <v/>
      </c>
      <c r="CO28" s="54" t="str">
        <f t="shared" si="102"/>
        <v/>
      </c>
      <c r="CP28" s="54" t="str">
        <f t="shared" si="103"/>
        <v/>
      </c>
      <c r="CQ28" s="54" t="str">
        <f t="shared" si="104"/>
        <v/>
      </c>
      <c r="CR28" s="54" t="str">
        <f t="shared" si="105"/>
        <v/>
      </c>
      <c r="CS28" s="54" t="str">
        <f t="shared" si="106"/>
        <v/>
      </c>
      <c r="CT28" s="54" t="str">
        <f t="shared" si="107"/>
        <v/>
      </c>
      <c r="CU28" s="54" t="str">
        <f t="shared" si="108"/>
        <v/>
      </c>
      <c r="CV28" s="228">
        <f t="shared" si="109"/>
        <v>0</v>
      </c>
      <c r="CW28" s="54" t="str">
        <f t="shared" si="110"/>
        <v/>
      </c>
      <c r="CX28" s="54" t="str">
        <f t="shared" si="111"/>
        <v/>
      </c>
      <c r="CY28" s="54" t="str">
        <f t="shared" si="112"/>
        <v/>
      </c>
      <c r="CZ28" s="54" t="str">
        <f t="shared" si="113"/>
        <v/>
      </c>
      <c r="DA28" s="54" t="str">
        <f t="shared" si="114"/>
        <v/>
      </c>
      <c r="DB28" s="54" t="str">
        <f t="shared" si="115"/>
        <v/>
      </c>
      <c r="DC28" s="54" t="str">
        <f t="shared" si="116"/>
        <v/>
      </c>
      <c r="DD28" s="54" t="str">
        <f t="shared" si="117"/>
        <v/>
      </c>
      <c r="DE28" s="54" t="str">
        <f t="shared" si="118"/>
        <v/>
      </c>
      <c r="DF28" s="54" t="str">
        <f t="shared" si="119"/>
        <v/>
      </c>
      <c r="DG28" s="54" t="str">
        <f t="shared" si="120"/>
        <v/>
      </c>
      <c r="DH28" s="54" t="str">
        <f t="shared" si="121"/>
        <v/>
      </c>
      <c r="DI28" s="54" t="str">
        <f t="shared" si="122"/>
        <v/>
      </c>
      <c r="DJ28" s="54" t="str">
        <f t="shared" si="123"/>
        <v/>
      </c>
      <c r="DK28" s="54" t="str">
        <f t="shared" si="124"/>
        <v/>
      </c>
      <c r="DL28" s="54" t="str">
        <f t="shared" si="125"/>
        <v/>
      </c>
      <c r="DM28" s="54" t="str">
        <f t="shared" si="126"/>
        <v/>
      </c>
      <c r="DN28" s="54" t="str">
        <f t="shared" si="127"/>
        <v/>
      </c>
      <c r="DO28" s="54" t="str">
        <f t="shared" si="128"/>
        <v/>
      </c>
      <c r="DP28" s="54" t="str">
        <f t="shared" si="129"/>
        <v/>
      </c>
      <c r="DQ28" s="54" t="str">
        <f t="shared" si="130"/>
        <v/>
      </c>
      <c r="DR28" s="54" t="str">
        <f t="shared" si="131"/>
        <v/>
      </c>
      <c r="DS28" s="54" t="str">
        <f t="shared" si="132"/>
        <v/>
      </c>
      <c r="DT28" s="54" t="str">
        <f t="shared" si="133"/>
        <v/>
      </c>
      <c r="DU28" s="54" t="str">
        <f t="shared" si="134"/>
        <v/>
      </c>
      <c r="DV28" s="54" t="str">
        <f t="shared" si="135"/>
        <v/>
      </c>
      <c r="DW28" s="54" t="str">
        <f t="shared" si="136"/>
        <v/>
      </c>
      <c r="DX28" s="54" t="str">
        <f t="shared" si="137"/>
        <v/>
      </c>
      <c r="DY28" s="54" t="str">
        <f t="shared" si="138"/>
        <v/>
      </c>
      <c r="DZ28" s="54" t="str">
        <f t="shared" si="139"/>
        <v/>
      </c>
      <c r="EA28" s="54" t="str">
        <f t="shared" si="140"/>
        <v/>
      </c>
      <c r="EB28" s="54" t="str">
        <f t="shared" si="141"/>
        <v/>
      </c>
      <c r="EC28" s="54" t="str">
        <f t="shared" si="142"/>
        <v/>
      </c>
      <c r="ED28" s="54" t="str">
        <f t="shared" si="143"/>
        <v/>
      </c>
      <c r="EE28" s="54" t="str">
        <f t="shared" si="144"/>
        <v/>
      </c>
      <c r="EF28" s="54" t="str">
        <f t="shared" si="145"/>
        <v/>
      </c>
      <c r="EG28" s="54" t="str">
        <f t="shared" si="146"/>
        <v/>
      </c>
      <c r="EH28" s="54" t="str">
        <f t="shared" si="147"/>
        <v/>
      </c>
      <c r="EI28" s="54" t="str">
        <f t="shared" si="148"/>
        <v/>
      </c>
      <c r="EJ28" s="54" t="str">
        <f t="shared" si="149"/>
        <v/>
      </c>
      <c r="EK28" s="54" t="str">
        <f t="shared" si="150"/>
        <v/>
      </c>
      <c r="EL28" s="54" t="str">
        <f t="shared" si="151"/>
        <v/>
      </c>
      <c r="EM28" s="54" t="str">
        <f t="shared" si="152"/>
        <v/>
      </c>
      <c r="EN28" s="54" t="str">
        <f t="shared" si="153"/>
        <v/>
      </c>
      <c r="EO28" s="54" t="str">
        <f t="shared" si="154"/>
        <v/>
      </c>
      <c r="EP28" s="54" t="str">
        <f t="shared" si="155"/>
        <v/>
      </c>
      <c r="EQ28" s="228" t="str">
        <f t="shared" ca="1" si="156"/>
        <v/>
      </c>
      <c r="ER28" s="228" t="str">
        <f t="shared" ca="1" si="157"/>
        <v/>
      </c>
      <c r="ES28" s="54" t="str">
        <f t="shared" ca="1" si="158"/>
        <v/>
      </c>
      <c r="ET28" s="54" t="str">
        <f t="shared" ca="1" si="159"/>
        <v/>
      </c>
      <c r="EU28" s="54" t="str">
        <f t="shared" ca="1" si="160"/>
        <v/>
      </c>
      <c r="EV28" s="54" t="str">
        <f t="shared" ca="1" si="161"/>
        <v/>
      </c>
      <c r="EW28" s="54" t="str">
        <f t="shared" ca="1" si="162"/>
        <v/>
      </c>
      <c r="EX28" s="54" t="str">
        <f t="shared" ca="1" si="163"/>
        <v/>
      </c>
      <c r="EY28" s="54" t="str">
        <f t="shared" ca="1" si="164"/>
        <v/>
      </c>
      <c r="EZ28" s="54" t="str">
        <f t="shared" ca="1" si="165"/>
        <v/>
      </c>
      <c r="FA28" s="54" t="str">
        <f t="shared" ca="1" si="166"/>
        <v/>
      </c>
      <c r="FB28" s="54" t="str">
        <f t="shared" ca="1" si="167"/>
        <v/>
      </c>
      <c r="FC28" s="54" t="str">
        <f t="shared" ca="1" si="168"/>
        <v/>
      </c>
      <c r="FD28" s="228">
        <f t="shared" si="169"/>
        <v>1</v>
      </c>
      <c r="FE28" s="54" t="str">
        <f t="shared" si="170"/>
        <v/>
      </c>
      <c r="FF28" s="54" t="str">
        <f t="shared" si="171"/>
        <v/>
      </c>
      <c r="FG28" s="54" t="str">
        <f t="shared" si="172"/>
        <v/>
      </c>
      <c r="FH28" s="54" t="str">
        <f t="shared" si="173"/>
        <v/>
      </c>
      <c r="FI28" s="228" t="str">
        <f>IF(B28=0,"",COUNTIF(FD$6:FD28,FD28))</f>
        <v/>
      </c>
      <c r="FJ28" s="54" t="str">
        <f t="shared" si="174"/>
        <v/>
      </c>
      <c r="FK28" s="229" t="str">
        <f t="shared" si="175"/>
        <v/>
      </c>
      <c r="FL28" s="54" t="str">
        <f t="shared" si="176"/>
        <v/>
      </c>
      <c r="FM28" s="54" t="str">
        <f t="shared" si="177"/>
        <v/>
      </c>
      <c r="FN28" s="54" t="str">
        <f t="shared" si="178"/>
        <v/>
      </c>
      <c r="FO28" s="54" t="str">
        <f t="shared" si="179"/>
        <v/>
      </c>
    </row>
    <row r="29" spans="1:171" ht="17.25">
      <c r="A29" s="222">
        <v>24</v>
      </c>
      <c r="B29" s="222">
        <f>COUNTIF('中間シート (2)'!M:M,行政集計シート※記入不要です!A29)</f>
        <v>0</v>
      </c>
      <c r="C29" s="230" t="str">
        <f t="shared" si="180"/>
        <v/>
      </c>
      <c r="D29" s="230" t="str">
        <f t="shared" si="181"/>
        <v/>
      </c>
      <c r="E29" s="230" t="str">
        <f t="shared" si="182"/>
        <v/>
      </c>
      <c r="F29" s="231"/>
      <c r="G29" s="224" t="str">
        <f>IFERROR(VLOOKUP($A29,'中間シート (2)'!$M$6:$AR$65,G$1,FALSE),"")</f>
        <v/>
      </c>
      <c r="H29" s="224" t="str">
        <f>IFERROR(VLOOKUP($A29,'中間シート (2)'!$M$6:$AR$65,H$1,FALSE),"")</f>
        <v/>
      </c>
      <c r="I29" s="224" t="str">
        <f>IFERROR(VLOOKUP($A29,'中間シート (2)'!$M$6:$AR$65,I$1,FALSE),"")</f>
        <v/>
      </c>
      <c r="J29" s="224" t="str">
        <f>IFERROR(VLOOKUP($A29,'中間シート (2)'!$M$6:$AR$65,J$1,FALSE),"")</f>
        <v/>
      </c>
      <c r="K29" s="224" t="str">
        <f>IFERROR(VLOOKUP($A29,'中間シート (2)'!$M$6:$AR$65,K$1,FALSE),"")</f>
        <v/>
      </c>
      <c r="L29" s="224" t="str">
        <f>IFERROR(VLOOKUP($A29,'中間シート (2)'!$M$6:$AR$65,L$1,FALSE),"")</f>
        <v/>
      </c>
      <c r="M29" s="224" t="str">
        <f>IFERROR(VLOOKUP($A29,'中間シート (2)'!$M$6:$AR$65,M$1,FALSE),"")</f>
        <v/>
      </c>
      <c r="N29" s="224" t="str">
        <f>IFERROR(VLOOKUP($A29,'中間シート (2)'!$M$6:$AR$65,N$1,FALSE),"")</f>
        <v/>
      </c>
      <c r="O29" s="224" t="str">
        <f>IFERROR(VLOOKUP($A29,'中間シート (2)'!$M$6:$AR$65,O$1,FALSE),"")</f>
        <v/>
      </c>
      <c r="P29" s="224" t="str">
        <f>IFERROR(VLOOKUP($A29,'中間シート (2)'!$M$6:$AR$65,P$1,FALSE),"")</f>
        <v/>
      </c>
      <c r="Q29" s="224" t="str">
        <f>IFERROR(VLOOKUP($A29,'中間シート (2)'!$M$6:$AR$65,Q$1,FALSE),"")</f>
        <v/>
      </c>
      <c r="R29" s="224" t="str">
        <f>IFERROR(VLOOKUP($A29,'中間シート (2)'!$M$6:$AR$65,R$1,FALSE),"")</f>
        <v/>
      </c>
      <c r="S29" s="224" t="str">
        <f>IFERROR(VLOOKUP($A29,'中間シート (2)'!$M$6:$AR$65,S$1,FALSE),"")</f>
        <v/>
      </c>
      <c r="T29" s="224" t="str">
        <f>IFERROR(VLOOKUP($A29,'中間シート (2)'!$M$6:$AR$65,T$1,FALSE),"")</f>
        <v/>
      </c>
      <c r="U29" s="224" t="str">
        <f>IFERROR(VLOOKUP($A29,'中間シート (2)'!$M$6:$AR$65,U$1,FALSE),"")</f>
        <v/>
      </c>
      <c r="V29" s="224"/>
      <c r="W29" s="224" t="str">
        <f>IFERROR(VLOOKUP($A29,'中間シート (2)'!$M$6:$AR$65,W$1,FALSE),"")</f>
        <v/>
      </c>
      <c r="X29" s="224" t="str">
        <f>IFERROR(VLOOKUP($A29,'中間シート (2)'!$M$6:$AR$65,X$1,FALSE),"")</f>
        <v/>
      </c>
      <c r="Y29" s="224" t="str">
        <f>IFERROR(VLOOKUP($A29,'中間シート (2)'!$M$6:$AR$65,Y$1,FALSE),"")</f>
        <v/>
      </c>
      <c r="Z29" s="224" t="str">
        <f>IFERROR(VLOOKUP($A29,'中間シート (2)'!$M$6:$AR$65,Z$1,FALSE),"")</f>
        <v/>
      </c>
      <c r="AA29" s="224" t="str">
        <f>IFERROR(VLOOKUP($A29,'中間シート (2)'!$M$6:$AR$65,AA$1,FALSE),"")</f>
        <v/>
      </c>
      <c r="AB29" s="224" t="str">
        <f>IFERROR(VLOOKUP($A29,'中間シート (2)'!$M$6:$AR$65,AB$1,FALSE),"")</f>
        <v/>
      </c>
      <c r="AC29" s="224" t="str">
        <f>IFERROR(VLOOKUP($A29,'中間シート (2)'!$M$6:$AR$65,AC$1,FALSE),"")</f>
        <v/>
      </c>
      <c r="AD29" s="224" t="str">
        <f>IFERROR(VLOOKUP($A29,'中間シート (2)'!$M$6:$AR$65,AD$1,FALSE),"")</f>
        <v/>
      </c>
      <c r="AE29" s="224"/>
      <c r="AF29" s="224"/>
      <c r="AG29" s="224"/>
      <c r="AH29" s="236" t="str">
        <f>IFERROR(VLOOKUP($A29,'中間シート (2)'!$M$6:$BC$67,AH$1,FALSE),"")</f>
        <v/>
      </c>
      <c r="AI29" s="236" t="str">
        <f>IFERROR(VLOOKUP($A29,'中間シート (2)'!$M$6:$BC$67,AI$1,FALSE),"")</f>
        <v/>
      </c>
      <c r="AJ29" s="236" t="str">
        <f>IFERROR(VLOOKUP($A29,'中間シート (2)'!$M$6:$BC$67,AJ$1,FALSE),"")</f>
        <v/>
      </c>
      <c r="AK29" s="236" t="str">
        <f>IFERROR(VLOOKUP($A29,'中間シート (2)'!$M$6:$BC$67,AK$1,FALSE),"")</f>
        <v/>
      </c>
      <c r="AL29" s="236" t="str">
        <f>IFERROR(VLOOKUP($A29,'中間シート (2)'!$M$6:$BC$67,AL$1,FALSE),"")</f>
        <v/>
      </c>
      <c r="AM29" s="236" t="str">
        <f>IFERROR(VLOOKUP($A29,'中間シート (2)'!$M$6:$BC$67,AM$1,FALSE),"")</f>
        <v/>
      </c>
      <c r="AN29" s="236" t="str">
        <f>IFERROR(VLOOKUP($A29,'中間シート (2)'!$M$6:$BC$67,AN$1,FALSE),"")</f>
        <v/>
      </c>
      <c r="AO29" s="236" t="str">
        <f>IFERROR(VLOOKUP($A29,'中間シート (2)'!$M$6:$BC$67,AO$1,FALSE),"")</f>
        <v/>
      </c>
      <c r="AR29" s="225"/>
      <c r="AS29" s="225"/>
      <c r="AT29" s="225"/>
      <c r="AU29" s="54">
        <f t="shared" si="5"/>
        <v>41</v>
      </c>
      <c r="AV29" s="54">
        <f t="shared" si="6"/>
        <v>41</v>
      </c>
      <c r="AW29" s="54" t="str">
        <f t="shared" si="59"/>
        <v/>
      </c>
      <c r="AX29" s="54" t="str">
        <f t="shared" si="60"/>
        <v/>
      </c>
      <c r="AY29" s="54" t="str">
        <f t="shared" si="61"/>
        <v/>
      </c>
      <c r="AZ29" s="54" t="str">
        <f t="shared" si="62"/>
        <v/>
      </c>
      <c r="BA29" s="54" t="str">
        <f t="shared" si="63"/>
        <v/>
      </c>
      <c r="BB29" s="54" t="str">
        <f ca="1">IF(AB29="","",IF(COUNTIF(エラー23シート!$G$5:$G$79, OFFSET(I29,IF(H29="",0,-H29+1),0)*100+OFFSET(X29,IF(H29="",0,-H29+1),0)*10+AB29)&gt;0,23,""))</f>
        <v/>
      </c>
      <c r="BC29" s="54" t="str">
        <f t="shared" si="64"/>
        <v/>
      </c>
      <c r="BD29" s="54" t="str">
        <f t="shared" si="65"/>
        <v/>
      </c>
      <c r="BE29" s="54" t="str">
        <f t="shared" si="66"/>
        <v/>
      </c>
      <c r="BF29" s="54" t="str">
        <f t="shared" si="67"/>
        <v/>
      </c>
      <c r="BG29" s="54" t="str">
        <f t="shared" si="68"/>
        <v/>
      </c>
      <c r="BH29" s="54" t="str">
        <f t="shared" si="69"/>
        <v/>
      </c>
      <c r="BI29" s="54" t="str">
        <f t="shared" si="70"/>
        <v/>
      </c>
      <c r="BJ29" s="54" t="str">
        <f t="shared" si="71"/>
        <v/>
      </c>
      <c r="BK29" s="54" t="str">
        <f t="shared" si="72"/>
        <v/>
      </c>
      <c r="BL29" s="54" t="str">
        <f t="shared" si="73"/>
        <v/>
      </c>
      <c r="BM29" s="54" t="str">
        <f t="shared" si="74"/>
        <v/>
      </c>
      <c r="BN29" s="54" t="str">
        <f t="shared" si="75"/>
        <v/>
      </c>
      <c r="BO29" s="54" t="str">
        <f t="shared" si="76"/>
        <v/>
      </c>
      <c r="BP29" s="54" t="str">
        <f t="shared" si="77"/>
        <v/>
      </c>
      <c r="BQ29" s="54" t="str">
        <f t="shared" si="78"/>
        <v/>
      </c>
      <c r="BR29" s="54" t="str">
        <f t="shared" si="79"/>
        <v/>
      </c>
      <c r="BS29" s="226" t="str">
        <f t="shared" si="80"/>
        <v/>
      </c>
      <c r="BT29" s="54" t="str">
        <f t="shared" si="81"/>
        <v/>
      </c>
      <c r="BU29" s="54" t="str">
        <f t="shared" si="82"/>
        <v/>
      </c>
      <c r="BV29" s="54" t="str">
        <f t="shared" si="83"/>
        <v/>
      </c>
      <c r="BW29" s="54" t="str">
        <f t="shared" si="84"/>
        <v/>
      </c>
      <c r="BX29" s="54" t="str">
        <f t="shared" si="85"/>
        <v/>
      </c>
      <c r="BY29" s="54" t="str">
        <f t="shared" si="86"/>
        <v/>
      </c>
      <c r="BZ29" s="54" t="str">
        <f t="shared" si="87"/>
        <v/>
      </c>
      <c r="CA29" s="54" t="str">
        <f t="shared" si="88"/>
        <v/>
      </c>
      <c r="CB29" s="54" t="str">
        <f t="shared" si="89"/>
        <v/>
      </c>
      <c r="CC29" s="54" t="str">
        <f t="shared" si="90"/>
        <v/>
      </c>
      <c r="CD29" s="54" t="str">
        <f t="shared" si="91"/>
        <v/>
      </c>
      <c r="CE29" s="54" t="str">
        <f t="shared" si="92"/>
        <v/>
      </c>
      <c r="CF29" s="54" t="str">
        <f t="shared" si="93"/>
        <v/>
      </c>
      <c r="CG29" s="54" t="str">
        <f t="shared" si="94"/>
        <v/>
      </c>
      <c r="CH29" s="54" t="str">
        <f t="shared" si="95"/>
        <v/>
      </c>
      <c r="CI29" s="54" t="str">
        <f t="shared" si="96"/>
        <v/>
      </c>
      <c r="CJ29" s="54" t="str">
        <f t="shared" si="97"/>
        <v/>
      </c>
      <c r="CK29" s="54" t="str">
        <f t="shared" si="98"/>
        <v/>
      </c>
      <c r="CL29" s="227" t="str">
        <f t="shared" si="99"/>
        <v/>
      </c>
      <c r="CM29" s="54" t="str">
        <f t="shared" si="100"/>
        <v/>
      </c>
      <c r="CN29" s="54" t="str">
        <f t="shared" si="101"/>
        <v/>
      </c>
      <c r="CO29" s="54" t="str">
        <f t="shared" si="102"/>
        <v/>
      </c>
      <c r="CP29" s="54" t="str">
        <f t="shared" si="103"/>
        <v/>
      </c>
      <c r="CQ29" s="54" t="str">
        <f t="shared" si="104"/>
        <v/>
      </c>
      <c r="CR29" s="54" t="str">
        <f t="shared" si="105"/>
        <v/>
      </c>
      <c r="CS29" s="54" t="str">
        <f t="shared" si="106"/>
        <v/>
      </c>
      <c r="CT29" s="54" t="str">
        <f t="shared" si="107"/>
        <v/>
      </c>
      <c r="CU29" s="54" t="str">
        <f t="shared" si="108"/>
        <v/>
      </c>
      <c r="CV29" s="228">
        <f t="shared" si="109"/>
        <v>0</v>
      </c>
      <c r="CW29" s="54" t="str">
        <f t="shared" si="110"/>
        <v/>
      </c>
      <c r="CX29" s="54" t="str">
        <f t="shared" si="111"/>
        <v/>
      </c>
      <c r="CY29" s="54" t="str">
        <f t="shared" si="112"/>
        <v/>
      </c>
      <c r="CZ29" s="54" t="str">
        <f t="shared" si="113"/>
        <v/>
      </c>
      <c r="DA29" s="54" t="str">
        <f t="shared" si="114"/>
        <v/>
      </c>
      <c r="DB29" s="54" t="str">
        <f t="shared" si="115"/>
        <v/>
      </c>
      <c r="DC29" s="54" t="str">
        <f t="shared" si="116"/>
        <v/>
      </c>
      <c r="DD29" s="54" t="str">
        <f t="shared" si="117"/>
        <v/>
      </c>
      <c r="DE29" s="54" t="str">
        <f t="shared" si="118"/>
        <v/>
      </c>
      <c r="DF29" s="54" t="str">
        <f t="shared" si="119"/>
        <v/>
      </c>
      <c r="DG29" s="54" t="str">
        <f t="shared" si="120"/>
        <v/>
      </c>
      <c r="DH29" s="54" t="str">
        <f t="shared" si="121"/>
        <v/>
      </c>
      <c r="DI29" s="54" t="str">
        <f t="shared" si="122"/>
        <v/>
      </c>
      <c r="DJ29" s="54" t="str">
        <f t="shared" si="123"/>
        <v/>
      </c>
      <c r="DK29" s="54" t="str">
        <f t="shared" si="124"/>
        <v/>
      </c>
      <c r="DL29" s="54" t="str">
        <f t="shared" si="125"/>
        <v/>
      </c>
      <c r="DM29" s="54" t="str">
        <f t="shared" si="126"/>
        <v/>
      </c>
      <c r="DN29" s="54" t="str">
        <f t="shared" si="127"/>
        <v/>
      </c>
      <c r="DO29" s="54" t="str">
        <f t="shared" si="128"/>
        <v/>
      </c>
      <c r="DP29" s="54" t="str">
        <f t="shared" si="129"/>
        <v/>
      </c>
      <c r="DQ29" s="54" t="str">
        <f t="shared" si="130"/>
        <v/>
      </c>
      <c r="DR29" s="54" t="str">
        <f t="shared" si="131"/>
        <v/>
      </c>
      <c r="DS29" s="54" t="str">
        <f t="shared" si="132"/>
        <v/>
      </c>
      <c r="DT29" s="54" t="str">
        <f t="shared" si="133"/>
        <v/>
      </c>
      <c r="DU29" s="54" t="str">
        <f t="shared" si="134"/>
        <v/>
      </c>
      <c r="DV29" s="54" t="str">
        <f t="shared" si="135"/>
        <v/>
      </c>
      <c r="DW29" s="54" t="str">
        <f t="shared" si="136"/>
        <v/>
      </c>
      <c r="DX29" s="54" t="str">
        <f t="shared" si="137"/>
        <v/>
      </c>
      <c r="DY29" s="54" t="str">
        <f t="shared" si="138"/>
        <v/>
      </c>
      <c r="DZ29" s="54" t="str">
        <f t="shared" si="139"/>
        <v/>
      </c>
      <c r="EA29" s="54" t="str">
        <f t="shared" si="140"/>
        <v/>
      </c>
      <c r="EB29" s="54" t="str">
        <f t="shared" si="141"/>
        <v/>
      </c>
      <c r="EC29" s="54" t="str">
        <f t="shared" si="142"/>
        <v/>
      </c>
      <c r="ED29" s="54" t="str">
        <f t="shared" si="143"/>
        <v/>
      </c>
      <c r="EE29" s="54" t="str">
        <f t="shared" si="144"/>
        <v/>
      </c>
      <c r="EF29" s="54" t="str">
        <f t="shared" si="145"/>
        <v/>
      </c>
      <c r="EG29" s="54" t="str">
        <f t="shared" si="146"/>
        <v/>
      </c>
      <c r="EH29" s="54" t="str">
        <f t="shared" si="147"/>
        <v/>
      </c>
      <c r="EI29" s="54" t="str">
        <f t="shared" si="148"/>
        <v/>
      </c>
      <c r="EJ29" s="54" t="str">
        <f t="shared" si="149"/>
        <v/>
      </c>
      <c r="EK29" s="54" t="str">
        <f t="shared" si="150"/>
        <v/>
      </c>
      <c r="EL29" s="54" t="str">
        <f t="shared" si="151"/>
        <v/>
      </c>
      <c r="EM29" s="54" t="str">
        <f t="shared" si="152"/>
        <v/>
      </c>
      <c r="EN29" s="54" t="str">
        <f t="shared" si="153"/>
        <v/>
      </c>
      <c r="EO29" s="54" t="str">
        <f t="shared" si="154"/>
        <v/>
      </c>
      <c r="EP29" s="54" t="str">
        <f t="shared" si="155"/>
        <v/>
      </c>
      <c r="EQ29" s="228" t="str">
        <f t="shared" ca="1" si="156"/>
        <v/>
      </c>
      <c r="ER29" s="228" t="str">
        <f t="shared" ca="1" si="157"/>
        <v/>
      </c>
      <c r="ES29" s="54" t="str">
        <f t="shared" ca="1" si="158"/>
        <v/>
      </c>
      <c r="ET29" s="54" t="str">
        <f t="shared" ca="1" si="159"/>
        <v/>
      </c>
      <c r="EU29" s="54" t="str">
        <f t="shared" ca="1" si="160"/>
        <v/>
      </c>
      <c r="EV29" s="54" t="str">
        <f t="shared" ca="1" si="161"/>
        <v/>
      </c>
      <c r="EW29" s="54" t="str">
        <f t="shared" ca="1" si="162"/>
        <v/>
      </c>
      <c r="EX29" s="54" t="str">
        <f t="shared" ca="1" si="163"/>
        <v/>
      </c>
      <c r="EY29" s="54" t="str">
        <f t="shared" ca="1" si="164"/>
        <v/>
      </c>
      <c r="EZ29" s="54" t="str">
        <f t="shared" ca="1" si="165"/>
        <v/>
      </c>
      <c r="FA29" s="54" t="str">
        <f t="shared" ca="1" si="166"/>
        <v/>
      </c>
      <c r="FB29" s="54" t="str">
        <f t="shared" ca="1" si="167"/>
        <v/>
      </c>
      <c r="FC29" s="54" t="str">
        <f t="shared" ca="1" si="168"/>
        <v/>
      </c>
      <c r="FD29" s="228">
        <f t="shared" si="169"/>
        <v>1</v>
      </c>
      <c r="FE29" s="54" t="str">
        <f t="shared" si="170"/>
        <v/>
      </c>
      <c r="FF29" s="54" t="str">
        <f t="shared" si="171"/>
        <v/>
      </c>
      <c r="FG29" s="54" t="str">
        <f t="shared" si="172"/>
        <v/>
      </c>
      <c r="FH29" s="54" t="str">
        <f t="shared" si="173"/>
        <v/>
      </c>
      <c r="FI29" s="228" t="str">
        <f>IF(B29=0,"",COUNTIF(FD$6:FD29,FD29))</f>
        <v/>
      </c>
      <c r="FJ29" s="54" t="str">
        <f t="shared" si="174"/>
        <v/>
      </c>
      <c r="FK29" s="229" t="str">
        <f t="shared" si="175"/>
        <v/>
      </c>
      <c r="FL29" s="54" t="str">
        <f t="shared" si="176"/>
        <v/>
      </c>
      <c r="FM29" s="54" t="str">
        <f t="shared" si="177"/>
        <v/>
      </c>
      <c r="FN29" s="54" t="str">
        <f t="shared" si="178"/>
        <v/>
      </c>
      <c r="FO29" s="54" t="str">
        <f t="shared" si="179"/>
        <v/>
      </c>
    </row>
    <row r="30" spans="1:171" ht="17.25">
      <c r="A30" s="222">
        <v>25</v>
      </c>
      <c r="B30" s="222">
        <f>COUNTIF('中間シート (2)'!M:M,行政集計シート※記入不要です!A30)</f>
        <v>0</v>
      </c>
      <c r="C30" s="230" t="str">
        <f t="shared" si="180"/>
        <v/>
      </c>
      <c r="D30" s="230" t="str">
        <f t="shared" si="181"/>
        <v/>
      </c>
      <c r="E30" s="230" t="str">
        <f t="shared" si="182"/>
        <v/>
      </c>
      <c r="F30" s="231"/>
      <c r="G30" s="224" t="str">
        <f>IFERROR(VLOOKUP($A30,'中間シート (2)'!$M$6:$AR$65,G$1,FALSE),"")</f>
        <v/>
      </c>
      <c r="H30" s="224" t="str">
        <f>IFERROR(VLOOKUP($A30,'中間シート (2)'!$M$6:$AR$65,H$1,FALSE),"")</f>
        <v/>
      </c>
      <c r="I30" s="224" t="str">
        <f>IFERROR(VLOOKUP($A30,'中間シート (2)'!$M$6:$AR$65,I$1,FALSE),"")</f>
        <v/>
      </c>
      <c r="J30" s="224" t="str">
        <f>IFERROR(VLOOKUP($A30,'中間シート (2)'!$M$6:$AR$65,J$1,FALSE),"")</f>
        <v/>
      </c>
      <c r="K30" s="224" t="str">
        <f>IFERROR(VLOOKUP($A30,'中間シート (2)'!$M$6:$AR$65,K$1,FALSE),"")</f>
        <v/>
      </c>
      <c r="L30" s="224" t="str">
        <f>IFERROR(VLOOKUP($A30,'中間シート (2)'!$M$6:$AR$65,L$1,FALSE),"")</f>
        <v/>
      </c>
      <c r="M30" s="224" t="str">
        <f>IFERROR(VLOOKUP($A30,'中間シート (2)'!$M$6:$AR$65,M$1,FALSE),"")</f>
        <v/>
      </c>
      <c r="N30" s="224" t="str">
        <f>IFERROR(VLOOKUP($A30,'中間シート (2)'!$M$6:$AR$65,N$1,FALSE),"")</f>
        <v/>
      </c>
      <c r="O30" s="224" t="str">
        <f>IFERROR(VLOOKUP($A30,'中間シート (2)'!$M$6:$AR$65,O$1,FALSE),"")</f>
        <v/>
      </c>
      <c r="P30" s="224" t="str">
        <f>IFERROR(VLOOKUP($A30,'中間シート (2)'!$M$6:$AR$65,P$1,FALSE),"")</f>
        <v/>
      </c>
      <c r="Q30" s="224" t="str">
        <f>IFERROR(VLOOKUP($A30,'中間シート (2)'!$M$6:$AR$65,Q$1,FALSE),"")</f>
        <v/>
      </c>
      <c r="R30" s="224" t="str">
        <f>IFERROR(VLOOKUP($A30,'中間シート (2)'!$M$6:$AR$65,R$1,FALSE),"")</f>
        <v/>
      </c>
      <c r="S30" s="224" t="str">
        <f>IFERROR(VLOOKUP($A30,'中間シート (2)'!$M$6:$AR$65,S$1,FALSE),"")</f>
        <v/>
      </c>
      <c r="T30" s="224" t="str">
        <f>IFERROR(VLOOKUP($A30,'中間シート (2)'!$M$6:$AR$65,T$1,FALSE),"")</f>
        <v/>
      </c>
      <c r="U30" s="224" t="str">
        <f>IFERROR(VLOOKUP($A30,'中間シート (2)'!$M$6:$AR$65,U$1,FALSE),"")</f>
        <v/>
      </c>
      <c r="V30" s="224"/>
      <c r="W30" s="224" t="str">
        <f>IFERROR(VLOOKUP($A30,'中間シート (2)'!$M$6:$AR$65,W$1,FALSE),"")</f>
        <v/>
      </c>
      <c r="X30" s="224" t="str">
        <f>IFERROR(VLOOKUP($A30,'中間シート (2)'!$M$6:$AR$65,X$1,FALSE),"")</f>
        <v/>
      </c>
      <c r="Y30" s="224" t="str">
        <f>IFERROR(VLOOKUP($A30,'中間シート (2)'!$M$6:$AR$65,Y$1,FALSE),"")</f>
        <v/>
      </c>
      <c r="Z30" s="224" t="str">
        <f>IFERROR(VLOOKUP($A30,'中間シート (2)'!$M$6:$AR$65,Z$1,FALSE),"")</f>
        <v/>
      </c>
      <c r="AA30" s="224" t="str">
        <f>IFERROR(VLOOKUP($A30,'中間シート (2)'!$M$6:$AR$65,AA$1,FALSE),"")</f>
        <v/>
      </c>
      <c r="AB30" s="224" t="str">
        <f>IFERROR(VLOOKUP($A30,'中間シート (2)'!$M$6:$AR$65,AB$1,FALSE),"")</f>
        <v/>
      </c>
      <c r="AC30" s="224" t="str">
        <f>IFERROR(VLOOKUP($A30,'中間シート (2)'!$M$6:$AR$65,AC$1,FALSE),"")</f>
        <v/>
      </c>
      <c r="AD30" s="224" t="str">
        <f>IFERROR(VLOOKUP($A30,'中間シート (2)'!$M$6:$AR$65,AD$1,FALSE),"")</f>
        <v/>
      </c>
      <c r="AE30" s="224"/>
      <c r="AF30" s="224"/>
      <c r="AG30" s="224"/>
      <c r="AH30" s="236" t="str">
        <f>IFERROR(VLOOKUP($A30,'中間シート (2)'!$M$6:$BC$67,AH$1,FALSE),"")</f>
        <v/>
      </c>
      <c r="AI30" s="236" t="str">
        <f>IFERROR(VLOOKUP($A30,'中間シート (2)'!$M$6:$BC$67,AI$1,FALSE),"")</f>
        <v/>
      </c>
      <c r="AJ30" s="236" t="str">
        <f>IFERROR(VLOOKUP($A30,'中間シート (2)'!$M$6:$BC$67,AJ$1,FALSE),"")</f>
        <v/>
      </c>
      <c r="AK30" s="236" t="str">
        <f>IFERROR(VLOOKUP($A30,'中間シート (2)'!$M$6:$BC$67,AK$1,FALSE),"")</f>
        <v/>
      </c>
      <c r="AL30" s="236" t="str">
        <f>IFERROR(VLOOKUP($A30,'中間シート (2)'!$M$6:$BC$67,AL$1,FALSE),"")</f>
        <v/>
      </c>
      <c r="AM30" s="236" t="str">
        <f>IFERROR(VLOOKUP($A30,'中間シート (2)'!$M$6:$BC$67,AM$1,FALSE),"")</f>
        <v/>
      </c>
      <c r="AN30" s="236" t="str">
        <f>IFERROR(VLOOKUP($A30,'中間シート (2)'!$M$6:$BC$67,AN$1,FALSE),"")</f>
        <v/>
      </c>
      <c r="AO30" s="236" t="str">
        <f>IFERROR(VLOOKUP($A30,'中間シート (2)'!$M$6:$BC$67,AO$1,FALSE),"")</f>
        <v/>
      </c>
      <c r="AR30" s="225"/>
      <c r="AS30" s="225"/>
      <c r="AT30" s="225"/>
      <c r="AU30" s="54">
        <f t="shared" si="5"/>
        <v>41</v>
      </c>
      <c r="AV30" s="54">
        <f t="shared" si="6"/>
        <v>41</v>
      </c>
      <c r="AW30" s="54" t="str">
        <f t="shared" si="59"/>
        <v/>
      </c>
      <c r="AX30" s="54" t="str">
        <f t="shared" si="60"/>
        <v/>
      </c>
      <c r="AY30" s="54" t="str">
        <f t="shared" si="61"/>
        <v/>
      </c>
      <c r="AZ30" s="54" t="str">
        <f t="shared" si="62"/>
        <v/>
      </c>
      <c r="BA30" s="54" t="str">
        <f t="shared" si="63"/>
        <v/>
      </c>
      <c r="BB30" s="54" t="str">
        <f ca="1">IF(AB30="","",IF(COUNTIF(エラー23シート!$G$5:$G$79, OFFSET(I30,IF(H30="",0,-H30+1),0)*100+OFFSET(X30,IF(H30="",0,-H30+1),0)*10+AB30)&gt;0,23,""))</f>
        <v/>
      </c>
      <c r="BC30" s="54" t="str">
        <f t="shared" si="64"/>
        <v/>
      </c>
      <c r="BD30" s="54" t="str">
        <f t="shared" si="65"/>
        <v/>
      </c>
      <c r="BE30" s="54" t="str">
        <f t="shared" si="66"/>
        <v/>
      </c>
      <c r="BF30" s="54" t="str">
        <f t="shared" si="67"/>
        <v/>
      </c>
      <c r="BG30" s="54" t="str">
        <f t="shared" si="68"/>
        <v/>
      </c>
      <c r="BH30" s="54" t="str">
        <f t="shared" si="69"/>
        <v/>
      </c>
      <c r="BI30" s="54" t="str">
        <f t="shared" si="70"/>
        <v/>
      </c>
      <c r="BJ30" s="54" t="str">
        <f t="shared" si="71"/>
        <v/>
      </c>
      <c r="BK30" s="54" t="str">
        <f t="shared" si="72"/>
        <v/>
      </c>
      <c r="BL30" s="54" t="str">
        <f t="shared" si="73"/>
        <v/>
      </c>
      <c r="BM30" s="54" t="str">
        <f t="shared" si="74"/>
        <v/>
      </c>
      <c r="BN30" s="54" t="str">
        <f t="shared" si="75"/>
        <v/>
      </c>
      <c r="BO30" s="54" t="str">
        <f t="shared" si="76"/>
        <v/>
      </c>
      <c r="BP30" s="54" t="str">
        <f t="shared" si="77"/>
        <v/>
      </c>
      <c r="BQ30" s="54" t="str">
        <f t="shared" si="78"/>
        <v/>
      </c>
      <c r="BR30" s="54" t="str">
        <f t="shared" si="79"/>
        <v/>
      </c>
      <c r="BS30" s="226" t="str">
        <f t="shared" si="80"/>
        <v/>
      </c>
      <c r="BT30" s="54" t="str">
        <f t="shared" si="81"/>
        <v/>
      </c>
      <c r="BU30" s="54" t="str">
        <f t="shared" si="82"/>
        <v/>
      </c>
      <c r="BV30" s="54" t="str">
        <f t="shared" si="83"/>
        <v/>
      </c>
      <c r="BW30" s="54" t="str">
        <f t="shared" si="84"/>
        <v/>
      </c>
      <c r="BX30" s="54" t="str">
        <f t="shared" si="85"/>
        <v/>
      </c>
      <c r="BY30" s="54" t="str">
        <f t="shared" si="86"/>
        <v/>
      </c>
      <c r="BZ30" s="54" t="str">
        <f t="shared" si="87"/>
        <v/>
      </c>
      <c r="CA30" s="54" t="str">
        <f t="shared" si="88"/>
        <v/>
      </c>
      <c r="CB30" s="54" t="str">
        <f t="shared" si="89"/>
        <v/>
      </c>
      <c r="CC30" s="54" t="str">
        <f t="shared" si="90"/>
        <v/>
      </c>
      <c r="CD30" s="54" t="str">
        <f t="shared" si="91"/>
        <v/>
      </c>
      <c r="CE30" s="54" t="str">
        <f t="shared" si="92"/>
        <v/>
      </c>
      <c r="CF30" s="54" t="str">
        <f t="shared" si="93"/>
        <v/>
      </c>
      <c r="CG30" s="54" t="str">
        <f t="shared" si="94"/>
        <v/>
      </c>
      <c r="CH30" s="54" t="str">
        <f t="shared" si="95"/>
        <v/>
      </c>
      <c r="CI30" s="54" t="str">
        <f t="shared" si="96"/>
        <v/>
      </c>
      <c r="CJ30" s="54" t="str">
        <f t="shared" si="97"/>
        <v/>
      </c>
      <c r="CK30" s="54" t="str">
        <f t="shared" si="98"/>
        <v/>
      </c>
      <c r="CL30" s="227" t="str">
        <f t="shared" si="99"/>
        <v/>
      </c>
      <c r="CM30" s="54" t="str">
        <f t="shared" si="100"/>
        <v/>
      </c>
      <c r="CN30" s="54" t="str">
        <f t="shared" si="101"/>
        <v/>
      </c>
      <c r="CO30" s="54" t="str">
        <f t="shared" si="102"/>
        <v/>
      </c>
      <c r="CP30" s="54" t="str">
        <f t="shared" si="103"/>
        <v/>
      </c>
      <c r="CQ30" s="54" t="str">
        <f t="shared" si="104"/>
        <v/>
      </c>
      <c r="CR30" s="54" t="str">
        <f t="shared" si="105"/>
        <v/>
      </c>
      <c r="CS30" s="54" t="str">
        <f t="shared" si="106"/>
        <v/>
      </c>
      <c r="CT30" s="54" t="str">
        <f t="shared" si="107"/>
        <v/>
      </c>
      <c r="CU30" s="54" t="str">
        <f t="shared" si="108"/>
        <v/>
      </c>
      <c r="CV30" s="228">
        <f t="shared" si="109"/>
        <v>0</v>
      </c>
      <c r="CW30" s="54" t="str">
        <f t="shared" si="110"/>
        <v/>
      </c>
      <c r="CX30" s="54" t="str">
        <f t="shared" si="111"/>
        <v/>
      </c>
      <c r="CY30" s="54" t="str">
        <f t="shared" si="112"/>
        <v/>
      </c>
      <c r="CZ30" s="54" t="str">
        <f t="shared" si="113"/>
        <v/>
      </c>
      <c r="DA30" s="54" t="str">
        <f t="shared" si="114"/>
        <v/>
      </c>
      <c r="DB30" s="54" t="str">
        <f t="shared" si="115"/>
        <v/>
      </c>
      <c r="DC30" s="54" t="str">
        <f t="shared" si="116"/>
        <v/>
      </c>
      <c r="DD30" s="54" t="str">
        <f t="shared" si="117"/>
        <v/>
      </c>
      <c r="DE30" s="54" t="str">
        <f t="shared" si="118"/>
        <v/>
      </c>
      <c r="DF30" s="54" t="str">
        <f t="shared" si="119"/>
        <v/>
      </c>
      <c r="DG30" s="54" t="str">
        <f t="shared" si="120"/>
        <v/>
      </c>
      <c r="DH30" s="54" t="str">
        <f t="shared" si="121"/>
        <v/>
      </c>
      <c r="DI30" s="54" t="str">
        <f t="shared" si="122"/>
        <v/>
      </c>
      <c r="DJ30" s="54" t="str">
        <f t="shared" si="123"/>
        <v/>
      </c>
      <c r="DK30" s="54" t="str">
        <f t="shared" si="124"/>
        <v/>
      </c>
      <c r="DL30" s="54" t="str">
        <f t="shared" si="125"/>
        <v/>
      </c>
      <c r="DM30" s="54" t="str">
        <f t="shared" si="126"/>
        <v/>
      </c>
      <c r="DN30" s="54" t="str">
        <f t="shared" si="127"/>
        <v/>
      </c>
      <c r="DO30" s="54" t="str">
        <f t="shared" si="128"/>
        <v/>
      </c>
      <c r="DP30" s="54" t="str">
        <f t="shared" si="129"/>
        <v/>
      </c>
      <c r="DQ30" s="54" t="str">
        <f t="shared" si="130"/>
        <v/>
      </c>
      <c r="DR30" s="54" t="str">
        <f t="shared" si="131"/>
        <v/>
      </c>
      <c r="DS30" s="54" t="str">
        <f t="shared" si="132"/>
        <v/>
      </c>
      <c r="DT30" s="54" t="str">
        <f t="shared" si="133"/>
        <v/>
      </c>
      <c r="DU30" s="54" t="str">
        <f t="shared" si="134"/>
        <v/>
      </c>
      <c r="DV30" s="54" t="str">
        <f t="shared" si="135"/>
        <v/>
      </c>
      <c r="DW30" s="54" t="str">
        <f t="shared" si="136"/>
        <v/>
      </c>
      <c r="DX30" s="54" t="str">
        <f t="shared" si="137"/>
        <v/>
      </c>
      <c r="DY30" s="54" t="str">
        <f t="shared" si="138"/>
        <v/>
      </c>
      <c r="DZ30" s="54" t="str">
        <f t="shared" si="139"/>
        <v/>
      </c>
      <c r="EA30" s="54" t="str">
        <f t="shared" si="140"/>
        <v/>
      </c>
      <c r="EB30" s="54" t="str">
        <f t="shared" si="141"/>
        <v/>
      </c>
      <c r="EC30" s="54" t="str">
        <f t="shared" si="142"/>
        <v/>
      </c>
      <c r="ED30" s="54" t="str">
        <f t="shared" si="143"/>
        <v/>
      </c>
      <c r="EE30" s="54" t="str">
        <f t="shared" si="144"/>
        <v/>
      </c>
      <c r="EF30" s="54" t="str">
        <f t="shared" si="145"/>
        <v/>
      </c>
      <c r="EG30" s="54" t="str">
        <f t="shared" si="146"/>
        <v/>
      </c>
      <c r="EH30" s="54" t="str">
        <f t="shared" si="147"/>
        <v/>
      </c>
      <c r="EI30" s="54" t="str">
        <f t="shared" si="148"/>
        <v/>
      </c>
      <c r="EJ30" s="54" t="str">
        <f t="shared" si="149"/>
        <v/>
      </c>
      <c r="EK30" s="54" t="str">
        <f t="shared" si="150"/>
        <v/>
      </c>
      <c r="EL30" s="54" t="str">
        <f t="shared" si="151"/>
        <v/>
      </c>
      <c r="EM30" s="54" t="str">
        <f t="shared" si="152"/>
        <v/>
      </c>
      <c r="EN30" s="54" t="str">
        <f t="shared" si="153"/>
        <v/>
      </c>
      <c r="EO30" s="54" t="str">
        <f t="shared" si="154"/>
        <v/>
      </c>
      <c r="EP30" s="54" t="str">
        <f t="shared" si="155"/>
        <v/>
      </c>
      <c r="EQ30" s="228" t="str">
        <f t="shared" ca="1" si="156"/>
        <v/>
      </c>
      <c r="ER30" s="228" t="str">
        <f t="shared" ca="1" si="157"/>
        <v/>
      </c>
      <c r="ES30" s="54" t="str">
        <f t="shared" ca="1" si="158"/>
        <v/>
      </c>
      <c r="ET30" s="54" t="str">
        <f t="shared" ca="1" si="159"/>
        <v/>
      </c>
      <c r="EU30" s="54" t="str">
        <f t="shared" ca="1" si="160"/>
        <v/>
      </c>
      <c r="EV30" s="54" t="str">
        <f t="shared" ca="1" si="161"/>
        <v/>
      </c>
      <c r="EW30" s="54" t="str">
        <f t="shared" ca="1" si="162"/>
        <v/>
      </c>
      <c r="EX30" s="54" t="str">
        <f t="shared" ca="1" si="163"/>
        <v/>
      </c>
      <c r="EY30" s="54" t="str">
        <f t="shared" ca="1" si="164"/>
        <v/>
      </c>
      <c r="EZ30" s="54" t="str">
        <f t="shared" ca="1" si="165"/>
        <v/>
      </c>
      <c r="FA30" s="54" t="str">
        <f t="shared" ca="1" si="166"/>
        <v/>
      </c>
      <c r="FB30" s="54" t="str">
        <f t="shared" ca="1" si="167"/>
        <v/>
      </c>
      <c r="FC30" s="54" t="str">
        <f t="shared" ca="1" si="168"/>
        <v/>
      </c>
      <c r="FD30" s="228">
        <f t="shared" si="169"/>
        <v>1</v>
      </c>
      <c r="FE30" s="54" t="str">
        <f t="shared" si="170"/>
        <v/>
      </c>
      <c r="FF30" s="54" t="str">
        <f t="shared" si="171"/>
        <v/>
      </c>
      <c r="FG30" s="54" t="str">
        <f t="shared" si="172"/>
        <v/>
      </c>
      <c r="FH30" s="54" t="str">
        <f t="shared" si="173"/>
        <v/>
      </c>
      <c r="FI30" s="228" t="str">
        <f>IF(B30=0,"",COUNTIF(FD$6:FD30,FD30))</f>
        <v/>
      </c>
      <c r="FJ30" s="54" t="str">
        <f t="shared" si="174"/>
        <v/>
      </c>
      <c r="FK30" s="229" t="str">
        <f t="shared" si="175"/>
        <v/>
      </c>
      <c r="FL30" s="54" t="str">
        <f t="shared" si="176"/>
        <v/>
      </c>
      <c r="FM30" s="54" t="str">
        <f t="shared" si="177"/>
        <v/>
      </c>
      <c r="FN30" s="54" t="str">
        <f t="shared" si="178"/>
        <v/>
      </c>
      <c r="FO30" s="54" t="str">
        <f t="shared" si="179"/>
        <v/>
      </c>
    </row>
    <row r="31" spans="1:171" ht="17.25">
      <c r="A31" s="222">
        <v>26</v>
      </c>
      <c r="B31" s="222">
        <f>COUNTIF('中間シート (2)'!M:M,行政集計シート※記入不要です!A31)</f>
        <v>0</v>
      </c>
      <c r="C31" s="230" t="str">
        <f t="shared" si="180"/>
        <v/>
      </c>
      <c r="D31" s="230" t="str">
        <f t="shared" si="181"/>
        <v/>
      </c>
      <c r="E31" s="230" t="str">
        <f t="shared" si="182"/>
        <v/>
      </c>
      <c r="F31" s="231"/>
      <c r="G31" s="224" t="str">
        <f>IFERROR(VLOOKUP($A31,'中間シート (2)'!$M$6:$AR$65,G$1,FALSE),"")</f>
        <v/>
      </c>
      <c r="H31" s="224" t="str">
        <f>IFERROR(VLOOKUP($A31,'中間シート (2)'!$M$6:$AR$65,H$1,FALSE),"")</f>
        <v/>
      </c>
      <c r="I31" s="224" t="str">
        <f>IFERROR(VLOOKUP($A31,'中間シート (2)'!$M$6:$AR$65,I$1,FALSE),"")</f>
        <v/>
      </c>
      <c r="J31" s="224" t="str">
        <f>IFERROR(VLOOKUP($A31,'中間シート (2)'!$M$6:$AR$65,J$1,FALSE),"")</f>
        <v/>
      </c>
      <c r="K31" s="224" t="str">
        <f>IFERROR(VLOOKUP($A31,'中間シート (2)'!$M$6:$AR$65,K$1,FALSE),"")</f>
        <v/>
      </c>
      <c r="L31" s="224" t="str">
        <f>IFERROR(VLOOKUP($A31,'中間シート (2)'!$M$6:$AR$65,L$1,FALSE),"")</f>
        <v/>
      </c>
      <c r="M31" s="224" t="str">
        <f>IFERROR(VLOOKUP($A31,'中間シート (2)'!$M$6:$AR$65,M$1,FALSE),"")</f>
        <v/>
      </c>
      <c r="N31" s="224" t="str">
        <f>IFERROR(VLOOKUP($A31,'中間シート (2)'!$M$6:$AR$65,N$1,FALSE),"")</f>
        <v/>
      </c>
      <c r="O31" s="224" t="str">
        <f>IFERROR(VLOOKUP($A31,'中間シート (2)'!$M$6:$AR$65,O$1,FALSE),"")</f>
        <v/>
      </c>
      <c r="P31" s="224" t="str">
        <f>IFERROR(VLOOKUP($A31,'中間シート (2)'!$M$6:$AR$65,P$1,FALSE),"")</f>
        <v/>
      </c>
      <c r="Q31" s="224" t="str">
        <f>IFERROR(VLOOKUP($A31,'中間シート (2)'!$M$6:$AR$65,Q$1,FALSE),"")</f>
        <v/>
      </c>
      <c r="R31" s="224" t="str">
        <f>IFERROR(VLOOKUP($A31,'中間シート (2)'!$M$6:$AR$65,R$1,FALSE),"")</f>
        <v/>
      </c>
      <c r="S31" s="224" t="str">
        <f>IFERROR(VLOOKUP($A31,'中間シート (2)'!$M$6:$AR$65,S$1,FALSE),"")</f>
        <v/>
      </c>
      <c r="T31" s="224" t="str">
        <f>IFERROR(VLOOKUP($A31,'中間シート (2)'!$M$6:$AR$65,T$1,FALSE),"")</f>
        <v/>
      </c>
      <c r="U31" s="224" t="str">
        <f>IFERROR(VLOOKUP($A31,'中間シート (2)'!$M$6:$AR$65,U$1,FALSE),"")</f>
        <v/>
      </c>
      <c r="V31" s="224"/>
      <c r="W31" s="224" t="str">
        <f>IFERROR(VLOOKUP($A31,'中間シート (2)'!$M$6:$AR$65,W$1,FALSE),"")</f>
        <v/>
      </c>
      <c r="X31" s="224" t="str">
        <f>IFERROR(VLOOKUP($A31,'中間シート (2)'!$M$6:$AR$65,X$1,FALSE),"")</f>
        <v/>
      </c>
      <c r="Y31" s="224" t="str">
        <f>IFERROR(VLOOKUP($A31,'中間シート (2)'!$M$6:$AR$65,Y$1,FALSE),"")</f>
        <v/>
      </c>
      <c r="Z31" s="224" t="str">
        <f>IFERROR(VLOOKUP($A31,'中間シート (2)'!$M$6:$AR$65,Z$1,FALSE),"")</f>
        <v/>
      </c>
      <c r="AA31" s="224" t="str">
        <f>IFERROR(VLOOKUP($A31,'中間シート (2)'!$M$6:$AR$65,AA$1,FALSE),"")</f>
        <v/>
      </c>
      <c r="AB31" s="224" t="str">
        <f>IFERROR(VLOOKUP($A31,'中間シート (2)'!$M$6:$AR$65,AB$1,FALSE),"")</f>
        <v/>
      </c>
      <c r="AC31" s="224" t="str">
        <f>IFERROR(VLOOKUP($A31,'中間シート (2)'!$M$6:$AR$65,AC$1,FALSE),"")</f>
        <v/>
      </c>
      <c r="AD31" s="224" t="str">
        <f>IFERROR(VLOOKUP($A31,'中間シート (2)'!$M$6:$AR$65,AD$1,FALSE),"")</f>
        <v/>
      </c>
      <c r="AE31" s="224"/>
      <c r="AF31" s="224"/>
      <c r="AG31" s="224"/>
      <c r="AH31" s="236" t="str">
        <f>IFERROR(VLOOKUP($A31,'中間シート (2)'!$M$6:$BC$67,AH$1,FALSE),"")</f>
        <v/>
      </c>
      <c r="AI31" s="236" t="str">
        <f>IFERROR(VLOOKUP($A31,'中間シート (2)'!$M$6:$BC$67,AI$1,FALSE),"")</f>
        <v/>
      </c>
      <c r="AJ31" s="236" t="str">
        <f>IFERROR(VLOOKUP($A31,'中間シート (2)'!$M$6:$BC$67,AJ$1,FALSE),"")</f>
        <v/>
      </c>
      <c r="AK31" s="236" t="str">
        <f>IFERROR(VLOOKUP($A31,'中間シート (2)'!$M$6:$BC$67,AK$1,FALSE),"")</f>
        <v/>
      </c>
      <c r="AL31" s="236" t="str">
        <f>IFERROR(VLOOKUP($A31,'中間シート (2)'!$M$6:$BC$67,AL$1,FALSE),"")</f>
        <v/>
      </c>
      <c r="AM31" s="236" t="str">
        <f>IFERROR(VLOOKUP($A31,'中間シート (2)'!$M$6:$BC$67,AM$1,FALSE),"")</f>
        <v/>
      </c>
      <c r="AN31" s="236" t="str">
        <f>IFERROR(VLOOKUP($A31,'中間シート (2)'!$M$6:$BC$67,AN$1,FALSE),"")</f>
        <v/>
      </c>
      <c r="AO31" s="236" t="str">
        <f>IFERROR(VLOOKUP($A31,'中間シート (2)'!$M$6:$BC$67,AO$1,FALSE),"")</f>
        <v/>
      </c>
      <c r="AR31" s="225"/>
      <c r="AS31" s="225"/>
      <c r="AT31" s="225"/>
      <c r="AU31" s="54">
        <f t="shared" si="5"/>
        <v>41</v>
      </c>
      <c r="AV31" s="54">
        <f t="shared" si="6"/>
        <v>41</v>
      </c>
      <c r="AW31" s="54" t="str">
        <f t="shared" si="59"/>
        <v/>
      </c>
      <c r="AX31" s="54" t="str">
        <f t="shared" si="60"/>
        <v/>
      </c>
      <c r="AY31" s="54" t="str">
        <f t="shared" si="61"/>
        <v/>
      </c>
      <c r="AZ31" s="54" t="str">
        <f t="shared" si="62"/>
        <v/>
      </c>
      <c r="BA31" s="54" t="str">
        <f t="shared" si="63"/>
        <v/>
      </c>
      <c r="BB31" s="54" t="str">
        <f ca="1">IF(AB31="","",IF(COUNTIF(エラー23シート!$G$5:$G$79, OFFSET(I31,IF(H31="",0,-H31+1),0)*100+OFFSET(X31,IF(H31="",0,-H31+1),0)*10+AB31)&gt;0,23,""))</f>
        <v/>
      </c>
      <c r="BC31" s="54" t="str">
        <f t="shared" si="64"/>
        <v/>
      </c>
      <c r="BD31" s="54" t="str">
        <f t="shared" si="65"/>
        <v/>
      </c>
      <c r="BE31" s="54" t="str">
        <f t="shared" si="66"/>
        <v/>
      </c>
      <c r="BF31" s="54" t="str">
        <f t="shared" si="67"/>
        <v/>
      </c>
      <c r="BG31" s="54" t="str">
        <f t="shared" si="68"/>
        <v/>
      </c>
      <c r="BH31" s="54" t="str">
        <f t="shared" si="69"/>
        <v/>
      </c>
      <c r="BI31" s="54" t="str">
        <f t="shared" si="70"/>
        <v/>
      </c>
      <c r="BJ31" s="54" t="str">
        <f t="shared" si="71"/>
        <v/>
      </c>
      <c r="BK31" s="54" t="str">
        <f t="shared" si="72"/>
        <v/>
      </c>
      <c r="BL31" s="54" t="str">
        <f t="shared" si="73"/>
        <v/>
      </c>
      <c r="BM31" s="54" t="str">
        <f t="shared" si="74"/>
        <v/>
      </c>
      <c r="BN31" s="54" t="str">
        <f t="shared" si="75"/>
        <v/>
      </c>
      <c r="BO31" s="54" t="str">
        <f t="shared" si="76"/>
        <v/>
      </c>
      <c r="BP31" s="54" t="str">
        <f t="shared" si="77"/>
        <v/>
      </c>
      <c r="BQ31" s="54" t="str">
        <f t="shared" si="78"/>
        <v/>
      </c>
      <c r="BR31" s="54" t="str">
        <f t="shared" si="79"/>
        <v/>
      </c>
      <c r="BS31" s="226" t="str">
        <f t="shared" si="80"/>
        <v/>
      </c>
      <c r="BT31" s="54" t="str">
        <f t="shared" si="81"/>
        <v/>
      </c>
      <c r="BU31" s="54" t="str">
        <f t="shared" si="82"/>
        <v/>
      </c>
      <c r="BV31" s="54" t="str">
        <f t="shared" si="83"/>
        <v/>
      </c>
      <c r="BW31" s="54" t="str">
        <f t="shared" si="84"/>
        <v/>
      </c>
      <c r="BX31" s="54" t="str">
        <f t="shared" si="85"/>
        <v/>
      </c>
      <c r="BY31" s="54" t="str">
        <f t="shared" si="86"/>
        <v/>
      </c>
      <c r="BZ31" s="54" t="str">
        <f t="shared" si="87"/>
        <v/>
      </c>
      <c r="CA31" s="54" t="str">
        <f t="shared" si="88"/>
        <v/>
      </c>
      <c r="CB31" s="54" t="str">
        <f t="shared" si="89"/>
        <v/>
      </c>
      <c r="CC31" s="54" t="str">
        <f t="shared" si="90"/>
        <v/>
      </c>
      <c r="CD31" s="54" t="str">
        <f t="shared" si="91"/>
        <v/>
      </c>
      <c r="CE31" s="54" t="str">
        <f t="shared" si="92"/>
        <v/>
      </c>
      <c r="CF31" s="54" t="str">
        <f t="shared" si="93"/>
        <v/>
      </c>
      <c r="CG31" s="54" t="str">
        <f t="shared" si="94"/>
        <v/>
      </c>
      <c r="CH31" s="54" t="str">
        <f t="shared" si="95"/>
        <v/>
      </c>
      <c r="CI31" s="54" t="str">
        <f t="shared" si="96"/>
        <v/>
      </c>
      <c r="CJ31" s="54" t="str">
        <f t="shared" si="97"/>
        <v/>
      </c>
      <c r="CK31" s="54" t="str">
        <f t="shared" si="98"/>
        <v/>
      </c>
      <c r="CL31" s="227" t="str">
        <f t="shared" si="99"/>
        <v/>
      </c>
      <c r="CM31" s="54" t="str">
        <f t="shared" si="100"/>
        <v/>
      </c>
      <c r="CN31" s="54" t="str">
        <f t="shared" si="101"/>
        <v/>
      </c>
      <c r="CO31" s="54" t="str">
        <f t="shared" si="102"/>
        <v/>
      </c>
      <c r="CP31" s="54" t="str">
        <f t="shared" si="103"/>
        <v/>
      </c>
      <c r="CQ31" s="54" t="str">
        <f t="shared" si="104"/>
        <v/>
      </c>
      <c r="CR31" s="54" t="str">
        <f t="shared" si="105"/>
        <v/>
      </c>
      <c r="CS31" s="54" t="str">
        <f t="shared" si="106"/>
        <v/>
      </c>
      <c r="CT31" s="54" t="str">
        <f t="shared" si="107"/>
        <v/>
      </c>
      <c r="CU31" s="54" t="str">
        <f t="shared" si="108"/>
        <v/>
      </c>
      <c r="CV31" s="228">
        <f t="shared" si="109"/>
        <v>0</v>
      </c>
      <c r="CW31" s="54" t="str">
        <f t="shared" si="110"/>
        <v/>
      </c>
      <c r="CX31" s="54" t="str">
        <f t="shared" si="111"/>
        <v/>
      </c>
      <c r="CY31" s="54" t="str">
        <f t="shared" si="112"/>
        <v/>
      </c>
      <c r="CZ31" s="54" t="str">
        <f t="shared" si="113"/>
        <v/>
      </c>
      <c r="DA31" s="54" t="str">
        <f t="shared" si="114"/>
        <v/>
      </c>
      <c r="DB31" s="54" t="str">
        <f t="shared" si="115"/>
        <v/>
      </c>
      <c r="DC31" s="54" t="str">
        <f t="shared" si="116"/>
        <v/>
      </c>
      <c r="DD31" s="54" t="str">
        <f t="shared" si="117"/>
        <v/>
      </c>
      <c r="DE31" s="54" t="str">
        <f t="shared" si="118"/>
        <v/>
      </c>
      <c r="DF31" s="54" t="str">
        <f t="shared" si="119"/>
        <v/>
      </c>
      <c r="DG31" s="54" t="str">
        <f t="shared" si="120"/>
        <v/>
      </c>
      <c r="DH31" s="54" t="str">
        <f t="shared" si="121"/>
        <v/>
      </c>
      <c r="DI31" s="54" t="str">
        <f t="shared" si="122"/>
        <v/>
      </c>
      <c r="DJ31" s="54" t="str">
        <f t="shared" si="123"/>
        <v/>
      </c>
      <c r="DK31" s="54" t="str">
        <f t="shared" si="124"/>
        <v/>
      </c>
      <c r="DL31" s="54" t="str">
        <f t="shared" si="125"/>
        <v/>
      </c>
      <c r="DM31" s="54" t="str">
        <f t="shared" si="126"/>
        <v/>
      </c>
      <c r="DN31" s="54" t="str">
        <f t="shared" si="127"/>
        <v/>
      </c>
      <c r="DO31" s="54" t="str">
        <f t="shared" si="128"/>
        <v/>
      </c>
      <c r="DP31" s="54" t="str">
        <f t="shared" si="129"/>
        <v/>
      </c>
      <c r="DQ31" s="54" t="str">
        <f t="shared" si="130"/>
        <v/>
      </c>
      <c r="DR31" s="54" t="str">
        <f t="shared" si="131"/>
        <v/>
      </c>
      <c r="DS31" s="54" t="str">
        <f t="shared" si="132"/>
        <v/>
      </c>
      <c r="DT31" s="54" t="str">
        <f t="shared" si="133"/>
        <v/>
      </c>
      <c r="DU31" s="54" t="str">
        <f t="shared" si="134"/>
        <v/>
      </c>
      <c r="DV31" s="54" t="str">
        <f t="shared" si="135"/>
        <v/>
      </c>
      <c r="DW31" s="54" t="str">
        <f t="shared" si="136"/>
        <v/>
      </c>
      <c r="DX31" s="54" t="str">
        <f t="shared" si="137"/>
        <v/>
      </c>
      <c r="DY31" s="54" t="str">
        <f t="shared" si="138"/>
        <v/>
      </c>
      <c r="DZ31" s="54" t="str">
        <f t="shared" si="139"/>
        <v/>
      </c>
      <c r="EA31" s="54" t="str">
        <f t="shared" si="140"/>
        <v/>
      </c>
      <c r="EB31" s="54" t="str">
        <f t="shared" si="141"/>
        <v/>
      </c>
      <c r="EC31" s="54" t="str">
        <f t="shared" si="142"/>
        <v/>
      </c>
      <c r="ED31" s="54" t="str">
        <f t="shared" si="143"/>
        <v/>
      </c>
      <c r="EE31" s="54" t="str">
        <f t="shared" si="144"/>
        <v/>
      </c>
      <c r="EF31" s="54" t="str">
        <f t="shared" si="145"/>
        <v/>
      </c>
      <c r="EG31" s="54" t="str">
        <f t="shared" si="146"/>
        <v/>
      </c>
      <c r="EH31" s="54" t="str">
        <f t="shared" si="147"/>
        <v/>
      </c>
      <c r="EI31" s="54" t="str">
        <f t="shared" si="148"/>
        <v/>
      </c>
      <c r="EJ31" s="54" t="str">
        <f t="shared" si="149"/>
        <v/>
      </c>
      <c r="EK31" s="54" t="str">
        <f t="shared" si="150"/>
        <v/>
      </c>
      <c r="EL31" s="54" t="str">
        <f t="shared" si="151"/>
        <v/>
      </c>
      <c r="EM31" s="54" t="str">
        <f t="shared" si="152"/>
        <v/>
      </c>
      <c r="EN31" s="54" t="str">
        <f t="shared" si="153"/>
        <v/>
      </c>
      <c r="EO31" s="54" t="str">
        <f t="shared" si="154"/>
        <v/>
      </c>
      <c r="EP31" s="54" t="str">
        <f t="shared" si="155"/>
        <v/>
      </c>
      <c r="EQ31" s="228" t="str">
        <f t="shared" ca="1" si="156"/>
        <v/>
      </c>
      <c r="ER31" s="228" t="str">
        <f t="shared" ca="1" si="157"/>
        <v/>
      </c>
      <c r="ES31" s="54" t="str">
        <f t="shared" ca="1" si="158"/>
        <v/>
      </c>
      <c r="ET31" s="54" t="str">
        <f t="shared" ca="1" si="159"/>
        <v/>
      </c>
      <c r="EU31" s="54" t="str">
        <f t="shared" ca="1" si="160"/>
        <v/>
      </c>
      <c r="EV31" s="54" t="str">
        <f t="shared" ca="1" si="161"/>
        <v/>
      </c>
      <c r="EW31" s="54" t="str">
        <f t="shared" ca="1" si="162"/>
        <v/>
      </c>
      <c r="EX31" s="54" t="str">
        <f t="shared" ca="1" si="163"/>
        <v/>
      </c>
      <c r="EY31" s="54" t="str">
        <f t="shared" ca="1" si="164"/>
        <v/>
      </c>
      <c r="EZ31" s="54" t="str">
        <f t="shared" ca="1" si="165"/>
        <v/>
      </c>
      <c r="FA31" s="54" t="str">
        <f t="shared" ca="1" si="166"/>
        <v/>
      </c>
      <c r="FB31" s="54" t="str">
        <f t="shared" ca="1" si="167"/>
        <v/>
      </c>
      <c r="FC31" s="54" t="str">
        <f t="shared" ca="1" si="168"/>
        <v/>
      </c>
      <c r="FD31" s="228">
        <f t="shared" si="169"/>
        <v>1</v>
      </c>
      <c r="FE31" s="54" t="str">
        <f t="shared" si="170"/>
        <v/>
      </c>
      <c r="FF31" s="54" t="str">
        <f t="shared" si="171"/>
        <v/>
      </c>
      <c r="FG31" s="54" t="str">
        <f t="shared" si="172"/>
        <v/>
      </c>
      <c r="FH31" s="54" t="str">
        <f t="shared" si="173"/>
        <v/>
      </c>
      <c r="FI31" s="228" t="str">
        <f>IF(B31=0,"",COUNTIF(FD$6:FD31,FD31))</f>
        <v/>
      </c>
      <c r="FJ31" s="54" t="str">
        <f t="shared" si="174"/>
        <v/>
      </c>
      <c r="FK31" s="229" t="str">
        <f t="shared" si="175"/>
        <v/>
      </c>
      <c r="FL31" s="54" t="str">
        <f t="shared" si="176"/>
        <v/>
      </c>
      <c r="FM31" s="54" t="str">
        <f t="shared" si="177"/>
        <v/>
      </c>
      <c r="FN31" s="54" t="str">
        <f t="shared" si="178"/>
        <v/>
      </c>
      <c r="FO31" s="54" t="str">
        <f t="shared" si="179"/>
        <v/>
      </c>
    </row>
    <row r="32" spans="1:171" ht="17.25">
      <c r="A32" s="222">
        <v>27</v>
      </c>
      <c r="B32" s="222">
        <f>COUNTIF('中間シート (2)'!M:M,行政集計シート※記入不要です!A32)</f>
        <v>0</v>
      </c>
      <c r="C32" s="230" t="str">
        <f t="shared" si="180"/>
        <v/>
      </c>
      <c r="D32" s="230" t="str">
        <f t="shared" si="181"/>
        <v/>
      </c>
      <c r="E32" s="230" t="str">
        <f t="shared" si="182"/>
        <v/>
      </c>
      <c r="F32" s="231"/>
      <c r="G32" s="224" t="str">
        <f>IFERROR(VLOOKUP($A32,'中間シート (2)'!$M$6:$AR$65,G$1,FALSE),"")</f>
        <v/>
      </c>
      <c r="H32" s="224" t="str">
        <f>IFERROR(VLOOKUP($A32,'中間シート (2)'!$M$6:$AR$65,H$1,FALSE),"")</f>
        <v/>
      </c>
      <c r="I32" s="224" t="str">
        <f>IFERROR(VLOOKUP($A32,'中間シート (2)'!$M$6:$AR$65,I$1,FALSE),"")</f>
        <v/>
      </c>
      <c r="J32" s="224" t="str">
        <f>IFERROR(VLOOKUP($A32,'中間シート (2)'!$M$6:$AR$65,J$1,FALSE),"")</f>
        <v/>
      </c>
      <c r="K32" s="224" t="str">
        <f>IFERROR(VLOOKUP($A32,'中間シート (2)'!$M$6:$AR$65,K$1,FALSE),"")</f>
        <v/>
      </c>
      <c r="L32" s="224" t="str">
        <f>IFERROR(VLOOKUP($A32,'中間シート (2)'!$M$6:$AR$65,L$1,FALSE),"")</f>
        <v/>
      </c>
      <c r="M32" s="224" t="str">
        <f>IFERROR(VLOOKUP($A32,'中間シート (2)'!$M$6:$AR$65,M$1,FALSE),"")</f>
        <v/>
      </c>
      <c r="N32" s="224" t="str">
        <f>IFERROR(VLOOKUP($A32,'中間シート (2)'!$M$6:$AR$65,N$1,FALSE),"")</f>
        <v/>
      </c>
      <c r="O32" s="224" t="str">
        <f>IFERROR(VLOOKUP($A32,'中間シート (2)'!$M$6:$AR$65,O$1,FALSE),"")</f>
        <v/>
      </c>
      <c r="P32" s="224" t="str">
        <f>IFERROR(VLOOKUP($A32,'中間シート (2)'!$M$6:$AR$65,P$1,FALSE),"")</f>
        <v/>
      </c>
      <c r="Q32" s="224" t="str">
        <f>IFERROR(VLOOKUP($A32,'中間シート (2)'!$M$6:$AR$65,Q$1,FALSE),"")</f>
        <v/>
      </c>
      <c r="R32" s="224" t="str">
        <f>IFERROR(VLOOKUP($A32,'中間シート (2)'!$M$6:$AR$65,R$1,FALSE),"")</f>
        <v/>
      </c>
      <c r="S32" s="224" t="str">
        <f>IFERROR(VLOOKUP($A32,'中間シート (2)'!$M$6:$AR$65,S$1,FALSE),"")</f>
        <v/>
      </c>
      <c r="T32" s="224" t="str">
        <f>IFERROR(VLOOKUP($A32,'中間シート (2)'!$M$6:$AR$65,T$1,FALSE),"")</f>
        <v/>
      </c>
      <c r="U32" s="224" t="str">
        <f>IFERROR(VLOOKUP($A32,'中間シート (2)'!$M$6:$AR$65,U$1,FALSE),"")</f>
        <v/>
      </c>
      <c r="V32" s="224"/>
      <c r="W32" s="224" t="str">
        <f>IFERROR(VLOOKUP($A32,'中間シート (2)'!$M$6:$AR$65,W$1,FALSE),"")</f>
        <v/>
      </c>
      <c r="X32" s="224" t="str">
        <f>IFERROR(VLOOKUP($A32,'中間シート (2)'!$M$6:$AR$65,X$1,FALSE),"")</f>
        <v/>
      </c>
      <c r="Y32" s="224" t="str">
        <f>IFERROR(VLOOKUP($A32,'中間シート (2)'!$M$6:$AR$65,Y$1,FALSE),"")</f>
        <v/>
      </c>
      <c r="Z32" s="224" t="str">
        <f>IFERROR(VLOOKUP($A32,'中間シート (2)'!$M$6:$AR$65,Z$1,FALSE),"")</f>
        <v/>
      </c>
      <c r="AA32" s="224" t="str">
        <f>IFERROR(VLOOKUP($A32,'中間シート (2)'!$M$6:$AR$65,AA$1,FALSE),"")</f>
        <v/>
      </c>
      <c r="AB32" s="224" t="str">
        <f>IFERROR(VLOOKUP($A32,'中間シート (2)'!$M$6:$AR$65,AB$1,FALSE),"")</f>
        <v/>
      </c>
      <c r="AC32" s="224" t="str">
        <f>IFERROR(VLOOKUP($A32,'中間シート (2)'!$M$6:$AR$65,AC$1,FALSE),"")</f>
        <v/>
      </c>
      <c r="AD32" s="224" t="str">
        <f>IFERROR(VLOOKUP($A32,'中間シート (2)'!$M$6:$AR$65,AD$1,FALSE),"")</f>
        <v/>
      </c>
      <c r="AE32" s="224"/>
      <c r="AF32" s="224"/>
      <c r="AG32" s="224"/>
      <c r="AH32" s="236" t="str">
        <f>IFERROR(VLOOKUP($A32,'中間シート (2)'!$M$6:$BC$67,AH$1,FALSE),"")</f>
        <v/>
      </c>
      <c r="AI32" s="236" t="str">
        <f>IFERROR(VLOOKUP($A32,'中間シート (2)'!$M$6:$BC$67,AI$1,FALSE),"")</f>
        <v/>
      </c>
      <c r="AJ32" s="236" t="str">
        <f>IFERROR(VLOOKUP($A32,'中間シート (2)'!$M$6:$BC$67,AJ$1,FALSE),"")</f>
        <v/>
      </c>
      <c r="AK32" s="236" t="str">
        <f>IFERROR(VLOOKUP($A32,'中間シート (2)'!$M$6:$BC$67,AK$1,FALSE),"")</f>
        <v/>
      </c>
      <c r="AL32" s="236" t="str">
        <f>IFERROR(VLOOKUP($A32,'中間シート (2)'!$M$6:$BC$67,AL$1,FALSE),"")</f>
        <v/>
      </c>
      <c r="AM32" s="236" t="str">
        <f>IFERROR(VLOOKUP($A32,'中間シート (2)'!$M$6:$BC$67,AM$1,FALSE),"")</f>
        <v/>
      </c>
      <c r="AN32" s="236" t="str">
        <f>IFERROR(VLOOKUP($A32,'中間シート (2)'!$M$6:$BC$67,AN$1,FALSE),"")</f>
        <v/>
      </c>
      <c r="AO32" s="236" t="str">
        <f>IFERROR(VLOOKUP($A32,'中間シート (2)'!$M$6:$BC$67,AO$1,FALSE),"")</f>
        <v/>
      </c>
      <c r="AR32" s="225"/>
      <c r="AS32" s="225"/>
      <c r="AT32" s="225"/>
      <c r="AU32" s="54">
        <f t="shared" si="5"/>
        <v>41</v>
      </c>
      <c r="AV32" s="54">
        <f t="shared" si="6"/>
        <v>41</v>
      </c>
      <c r="AW32" s="54" t="str">
        <f t="shared" si="59"/>
        <v/>
      </c>
      <c r="AX32" s="54" t="str">
        <f t="shared" si="60"/>
        <v/>
      </c>
      <c r="AY32" s="54" t="str">
        <f t="shared" si="61"/>
        <v/>
      </c>
      <c r="AZ32" s="54" t="str">
        <f t="shared" si="62"/>
        <v/>
      </c>
      <c r="BA32" s="54" t="str">
        <f t="shared" si="63"/>
        <v/>
      </c>
      <c r="BB32" s="54" t="str">
        <f ca="1">IF(AB32="","",IF(COUNTIF(エラー23シート!$G$5:$G$79, OFFSET(I32,IF(H32="",0,-H32+1),0)*100+OFFSET(X32,IF(H32="",0,-H32+1),0)*10+AB32)&gt;0,23,""))</f>
        <v/>
      </c>
      <c r="BC32" s="54" t="str">
        <f t="shared" si="64"/>
        <v/>
      </c>
      <c r="BD32" s="54" t="str">
        <f t="shared" si="65"/>
        <v/>
      </c>
      <c r="BE32" s="54" t="str">
        <f t="shared" si="66"/>
        <v/>
      </c>
      <c r="BF32" s="54" t="str">
        <f t="shared" si="67"/>
        <v/>
      </c>
      <c r="BG32" s="54" t="str">
        <f t="shared" si="68"/>
        <v/>
      </c>
      <c r="BH32" s="54" t="str">
        <f t="shared" si="69"/>
        <v/>
      </c>
      <c r="BI32" s="54" t="str">
        <f t="shared" si="70"/>
        <v/>
      </c>
      <c r="BJ32" s="54" t="str">
        <f t="shared" si="71"/>
        <v/>
      </c>
      <c r="BK32" s="54" t="str">
        <f t="shared" si="72"/>
        <v/>
      </c>
      <c r="BL32" s="54" t="str">
        <f t="shared" si="73"/>
        <v/>
      </c>
      <c r="BM32" s="54" t="str">
        <f t="shared" si="74"/>
        <v/>
      </c>
      <c r="BN32" s="54" t="str">
        <f t="shared" si="75"/>
        <v/>
      </c>
      <c r="BO32" s="54" t="str">
        <f t="shared" si="76"/>
        <v/>
      </c>
      <c r="BP32" s="54" t="str">
        <f t="shared" si="77"/>
        <v/>
      </c>
      <c r="BQ32" s="54" t="str">
        <f t="shared" si="78"/>
        <v/>
      </c>
      <c r="BR32" s="54" t="str">
        <f t="shared" si="79"/>
        <v/>
      </c>
      <c r="BS32" s="226" t="str">
        <f t="shared" si="80"/>
        <v/>
      </c>
      <c r="BT32" s="54" t="str">
        <f t="shared" si="81"/>
        <v/>
      </c>
      <c r="BU32" s="54" t="str">
        <f t="shared" si="82"/>
        <v/>
      </c>
      <c r="BV32" s="54" t="str">
        <f t="shared" si="83"/>
        <v/>
      </c>
      <c r="BW32" s="54" t="str">
        <f t="shared" si="84"/>
        <v/>
      </c>
      <c r="BX32" s="54" t="str">
        <f t="shared" si="85"/>
        <v/>
      </c>
      <c r="BY32" s="54" t="str">
        <f t="shared" si="86"/>
        <v/>
      </c>
      <c r="BZ32" s="54" t="str">
        <f t="shared" si="87"/>
        <v/>
      </c>
      <c r="CA32" s="54" t="str">
        <f t="shared" si="88"/>
        <v/>
      </c>
      <c r="CB32" s="54" t="str">
        <f t="shared" si="89"/>
        <v/>
      </c>
      <c r="CC32" s="54" t="str">
        <f t="shared" si="90"/>
        <v/>
      </c>
      <c r="CD32" s="54" t="str">
        <f t="shared" si="91"/>
        <v/>
      </c>
      <c r="CE32" s="54" t="str">
        <f t="shared" si="92"/>
        <v/>
      </c>
      <c r="CF32" s="54" t="str">
        <f t="shared" si="93"/>
        <v/>
      </c>
      <c r="CG32" s="54" t="str">
        <f t="shared" si="94"/>
        <v/>
      </c>
      <c r="CH32" s="54" t="str">
        <f t="shared" si="95"/>
        <v/>
      </c>
      <c r="CI32" s="54" t="str">
        <f t="shared" si="96"/>
        <v/>
      </c>
      <c r="CJ32" s="54" t="str">
        <f t="shared" si="97"/>
        <v/>
      </c>
      <c r="CK32" s="54" t="str">
        <f t="shared" si="98"/>
        <v/>
      </c>
      <c r="CL32" s="227" t="str">
        <f t="shared" si="99"/>
        <v/>
      </c>
      <c r="CM32" s="54" t="str">
        <f t="shared" si="100"/>
        <v/>
      </c>
      <c r="CN32" s="54" t="str">
        <f t="shared" si="101"/>
        <v/>
      </c>
      <c r="CO32" s="54" t="str">
        <f t="shared" si="102"/>
        <v/>
      </c>
      <c r="CP32" s="54" t="str">
        <f t="shared" si="103"/>
        <v/>
      </c>
      <c r="CQ32" s="54" t="str">
        <f t="shared" si="104"/>
        <v/>
      </c>
      <c r="CR32" s="54" t="str">
        <f t="shared" si="105"/>
        <v/>
      </c>
      <c r="CS32" s="54" t="str">
        <f t="shared" si="106"/>
        <v/>
      </c>
      <c r="CT32" s="54" t="str">
        <f t="shared" si="107"/>
        <v/>
      </c>
      <c r="CU32" s="54" t="str">
        <f t="shared" si="108"/>
        <v/>
      </c>
      <c r="CV32" s="228">
        <f t="shared" si="109"/>
        <v>0</v>
      </c>
      <c r="CW32" s="54" t="str">
        <f t="shared" si="110"/>
        <v/>
      </c>
      <c r="CX32" s="54" t="str">
        <f t="shared" si="111"/>
        <v/>
      </c>
      <c r="CY32" s="54" t="str">
        <f t="shared" si="112"/>
        <v/>
      </c>
      <c r="CZ32" s="54" t="str">
        <f t="shared" si="113"/>
        <v/>
      </c>
      <c r="DA32" s="54" t="str">
        <f t="shared" si="114"/>
        <v/>
      </c>
      <c r="DB32" s="54" t="str">
        <f t="shared" si="115"/>
        <v/>
      </c>
      <c r="DC32" s="54" t="str">
        <f t="shared" si="116"/>
        <v/>
      </c>
      <c r="DD32" s="54" t="str">
        <f t="shared" si="117"/>
        <v/>
      </c>
      <c r="DE32" s="54" t="str">
        <f t="shared" si="118"/>
        <v/>
      </c>
      <c r="DF32" s="54" t="str">
        <f t="shared" si="119"/>
        <v/>
      </c>
      <c r="DG32" s="54" t="str">
        <f t="shared" si="120"/>
        <v/>
      </c>
      <c r="DH32" s="54" t="str">
        <f t="shared" si="121"/>
        <v/>
      </c>
      <c r="DI32" s="54" t="str">
        <f t="shared" si="122"/>
        <v/>
      </c>
      <c r="DJ32" s="54" t="str">
        <f t="shared" si="123"/>
        <v/>
      </c>
      <c r="DK32" s="54" t="str">
        <f t="shared" si="124"/>
        <v/>
      </c>
      <c r="DL32" s="54" t="str">
        <f t="shared" si="125"/>
        <v/>
      </c>
      <c r="DM32" s="54" t="str">
        <f t="shared" si="126"/>
        <v/>
      </c>
      <c r="DN32" s="54" t="str">
        <f t="shared" si="127"/>
        <v/>
      </c>
      <c r="DO32" s="54" t="str">
        <f t="shared" si="128"/>
        <v/>
      </c>
      <c r="DP32" s="54" t="str">
        <f t="shared" si="129"/>
        <v/>
      </c>
      <c r="DQ32" s="54" t="str">
        <f t="shared" si="130"/>
        <v/>
      </c>
      <c r="DR32" s="54" t="str">
        <f t="shared" si="131"/>
        <v/>
      </c>
      <c r="DS32" s="54" t="str">
        <f t="shared" si="132"/>
        <v/>
      </c>
      <c r="DT32" s="54" t="str">
        <f t="shared" si="133"/>
        <v/>
      </c>
      <c r="DU32" s="54" t="str">
        <f t="shared" si="134"/>
        <v/>
      </c>
      <c r="DV32" s="54" t="str">
        <f t="shared" si="135"/>
        <v/>
      </c>
      <c r="DW32" s="54" t="str">
        <f t="shared" si="136"/>
        <v/>
      </c>
      <c r="DX32" s="54" t="str">
        <f t="shared" si="137"/>
        <v/>
      </c>
      <c r="DY32" s="54" t="str">
        <f t="shared" si="138"/>
        <v/>
      </c>
      <c r="DZ32" s="54" t="str">
        <f t="shared" si="139"/>
        <v/>
      </c>
      <c r="EA32" s="54" t="str">
        <f t="shared" si="140"/>
        <v/>
      </c>
      <c r="EB32" s="54" t="str">
        <f t="shared" si="141"/>
        <v/>
      </c>
      <c r="EC32" s="54" t="str">
        <f t="shared" si="142"/>
        <v/>
      </c>
      <c r="ED32" s="54" t="str">
        <f t="shared" si="143"/>
        <v/>
      </c>
      <c r="EE32" s="54" t="str">
        <f t="shared" si="144"/>
        <v/>
      </c>
      <c r="EF32" s="54" t="str">
        <f t="shared" si="145"/>
        <v/>
      </c>
      <c r="EG32" s="54" t="str">
        <f t="shared" si="146"/>
        <v/>
      </c>
      <c r="EH32" s="54" t="str">
        <f t="shared" si="147"/>
        <v/>
      </c>
      <c r="EI32" s="54" t="str">
        <f t="shared" si="148"/>
        <v/>
      </c>
      <c r="EJ32" s="54" t="str">
        <f t="shared" si="149"/>
        <v/>
      </c>
      <c r="EK32" s="54" t="str">
        <f t="shared" si="150"/>
        <v/>
      </c>
      <c r="EL32" s="54" t="str">
        <f t="shared" si="151"/>
        <v/>
      </c>
      <c r="EM32" s="54" t="str">
        <f t="shared" si="152"/>
        <v/>
      </c>
      <c r="EN32" s="54" t="str">
        <f t="shared" si="153"/>
        <v/>
      </c>
      <c r="EO32" s="54" t="str">
        <f t="shared" si="154"/>
        <v/>
      </c>
      <c r="EP32" s="54" t="str">
        <f t="shared" si="155"/>
        <v/>
      </c>
      <c r="EQ32" s="228" t="str">
        <f t="shared" ca="1" si="156"/>
        <v/>
      </c>
      <c r="ER32" s="228" t="str">
        <f t="shared" ca="1" si="157"/>
        <v/>
      </c>
      <c r="ES32" s="54" t="str">
        <f t="shared" ca="1" si="158"/>
        <v/>
      </c>
      <c r="ET32" s="54" t="str">
        <f t="shared" ca="1" si="159"/>
        <v/>
      </c>
      <c r="EU32" s="54" t="str">
        <f t="shared" ca="1" si="160"/>
        <v/>
      </c>
      <c r="EV32" s="54" t="str">
        <f t="shared" ca="1" si="161"/>
        <v/>
      </c>
      <c r="EW32" s="54" t="str">
        <f t="shared" ca="1" si="162"/>
        <v/>
      </c>
      <c r="EX32" s="54" t="str">
        <f t="shared" ca="1" si="163"/>
        <v/>
      </c>
      <c r="EY32" s="54" t="str">
        <f t="shared" ca="1" si="164"/>
        <v/>
      </c>
      <c r="EZ32" s="54" t="str">
        <f t="shared" ca="1" si="165"/>
        <v/>
      </c>
      <c r="FA32" s="54" t="str">
        <f t="shared" ca="1" si="166"/>
        <v/>
      </c>
      <c r="FB32" s="54" t="str">
        <f t="shared" ca="1" si="167"/>
        <v/>
      </c>
      <c r="FC32" s="54" t="str">
        <f t="shared" ca="1" si="168"/>
        <v/>
      </c>
      <c r="FD32" s="228">
        <f t="shared" si="169"/>
        <v>1</v>
      </c>
      <c r="FE32" s="54" t="str">
        <f t="shared" si="170"/>
        <v/>
      </c>
      <c r="FF32" s="54" t="str">
        <f t="shared" si="171"/>
        <v/>
      </c>
      <c r="FG32" s="54" t="str">
        <f t="shared" si="172"/>
        <v/>
      </c>
      <c r="FH32" s="54" t="str">
        <f t="shared" si="173"/>
        <v/>
      </c>
      <c r="FI32" s="228" t="str">
        <f>IF(B32=0,"",COUNTIF(FD$6:FD32,FD32))</f>
        <v/>
      </c>
      <c r="FJ32" s="54" t="str">
        <f t="shared" si="174"/>
        <v/>
      </c>
      <c r="FK32" s="229" t="str">
        <f t="shared" si="175"/>
        <v/>
      </c>
      <c r="FL32" s="54" t="str">
        <f t="shared" si="176"/>
        <v/>
      </c>
      <c r="FM32" s="54" t="str">
        <f t="shared" si="177"/>
        <v/>
      </c>
      <c r="FN32" s="54" t="str">
        <f t="shared" si="178"/>
        <v/>
      </c>
      <c r="FO32" s="54" t="str">
        <f t="shared" si="179"/>
        <v/>
      </c>
    </row>
    <row r="33" spans="1:171" ht="17.25">
      <c r="A33" s="222">
        <v>28</v>
      </c>
      <c r="B33" s="222">
        <f>COUNTIF('中間シート (2)'!M:M,行政集計シート※記入不要です!A33)</f>
        <v>0</v>
      </c>
      <c r="C33" s="230" t="str">
        <f t="shared" si="180"/>
        <v/>
      </c>
      <c r="D33" s="230" t="str">
        <f t="shared" si="181"/>
        <v/>
      </c>
      <c r="E33" s="230" t="str">
        <f t="shared" si="182"/>
        <v/>
      </c>
      <c r="F33" s="231"/>
      <c r="G33" s="224" t="str">
        <f>IFERROR(VLOOKUP($A33,'中間シート (2)'!$M$6:$AR$65,G$1,FALSE),"")</f>
        <v/>
      </c>
      <c r="H33" s="224" t="str">
        <f>IFERROR(VLOOKUP($A33,'中間シート (2)'!$M$6:$AR$65,H$1,FALSE),"")</f>
        <v/>
      </c>
      <c r="I33" s="224" t="str">
        <f>IFERROR(VLOOKUP($A33,'中間シート (2)'!$M$6:$AR$65,I$1,FALSE),"")</f>
        <v/>
      </c>
      <c r="J33" s="224" t="str">
        <f>IFERROR(VLOOKUP($A33,'中間シート (2)'!$M$6:$AR$65,J$1,FALSE),"")</f>
        <v/>
      </c>
      <c r="K33" s="224" t="str">
        <f>IFERROR(VLOOKUP($A33,'中間シート (2)'!$M$6:$AR$65,K$1,FALSE),"")</f>
        <v/>
      </c>
      <c r="L33" s="224" t="str">
        <f>IFERROR(VLOOKUP($A33,'中間シート (2)'!$M$6:$AR$65,L$1,FALSE),"")</f>
        <v/>
      </c>
      <c r="M33" s="224" t="str">
        <f>IFERROR(VLOOKUP($A33,'中間シート (2)'!$M$6:$AR$65,M$1,FALSE),"")</f>
        <v/>
      </c>
      <c r="N33" s="224" t="str">
        <f>IFERROR(VLOOKUP($A33,'中間シート (2)'!$M$6:$AR$65,N$1,FALSE),"")</f>
        <v/>
      </c>
      <c r="O33" s="224" t="str">
        <f>IFERROR(VLOOKUP($A33,'中間シート (2)'!$M$6:$AR$65,O$1,FALSE),"")</f>
        <v/>
      </c>
      <c r="P33" s="224" t="str">
        <f>IFERROR(VLOOKUP($A33,'中間シート (2)'!$M$6:$AR$65,P$1,FALSE),"")</f>
        <v/>
      </c>
      <c r="Q33" s="224" t="str">
        <f>IFERROR(VLOOKUP($A33,'中間シート (2)'!$M$6:$AR$65,Q$1,FALSE),"")</f>
        <v/>
      </c>
      <c r="R33" s="224" t="str">
        <f>IFERROR(VLOOKUP($A33,'中間シート (2)'!$M$6:$AR$65,R$1,FALSE),"")</f>
        <v/>
      </c>
      <c r="S33" s="224" t="str">
        <f>IFERROR(VLOOKUP($A33,'中間シート (2)'!$M$6:$AR$65,S$1,FALSE),"")</f>
        <v/>
      </c>
      <c r="T33" s="224" t="str">
        <f>IFERROR(VLOOKUP($A33,'中間シート (2)'!$M$6:$AR$65,T$1,FALSE),"")</f>
        <v/>
      </c>
      <c r="U33" s="224" t="str">
        <f>IFERROR(VLOOKUP($A33,'中間シート (2)'!$M$6:$AR$65,U$1,FALSE),"")</f>
        <v/>
      </c>
      <c r="V33" s="224"/>
      <c r="W33" s="224" t="str">
        <f>IFERROR(VLOOKUP($A33,'中間シート (2)'!$M$6:$AR$65,W$1,FALSE),"")</f>
        <v/>
      </c>
      <c r="X33" s="224" t="str">
        <f>IFERROR(VLOOKUP($A33,'中間シート (2)'!$M$6:$AR$65,X$1,FALSE),"")</f>
        <v/>
      </c>
      <c r="Y33" s="224" t="str">
        <f>IFERROR(VLOOKUP($A33,'中間シート (2)'!$M$6:$AR$65,Y$1,FALSE),"")</f>
        <v/>
      </c>
      <c r="Z33" s="224" t="str">
        <f>IFERROR(VLOOKUP($A33,'中間シート (2)'!$M$6:$AR$65,Z$1,FALSE),"")</f>
        <v/>
      </c>
      <c r="AA33" s="224" t="str">
        <f>IFERROR(VLOOKUP($A33,'中間シート (2)'!$M$6:$AR$65,AA$1,FALSE),"")</f>
        <v/>
      </c>
      <c r="AB33" s="224" t="str">
        <f>IFERROR(VLOOKUP($A33,'中間シート (2)'!$M$6:$AR$65,AB$1,FALSE),"")</f>
        <v/>
      </c>
      <c r="AC33" s="224" t="str">
        <f>IFERROR(VLOOKUP($A33,'中間シート (2)'!$M$6:$AR$65,AC$1,FALSE),"")</f>
        <v/>
      </c>
      <c r="AD33" s="224" t="str">
        <f>IFERROR(VLOOKUP($A33,'中間シート (2)'!$M$6:$AR$65,AD$1,FALSE),"")</f>
        <v/>
      </c>
      <c r="AE33" s="224"/>
      <c r="AF33" s="224"/>
      <c r="AG33" s="224"/>
      <c r="AH33" s="236" t="str">
        <f>IFERROR(VLOOKUP($A33,'中間シート (2)'!$M$6:$BC$67,AH$1,FALSE),"")</f>
        <v/>
      </c>
      <c r="AI33" s="236" t="str">
        <f>IFERROR(VLOOKUP($A33,'中間シート (2)'!$M$6:$BC$67,AI$1,FALSE),"")</f>
        <v/>
      </c>
      <c r="AJ33" s="236" t="str">
        <f>IFERROR(VLOOKUP($A33,'中間シート (2)'!$M$6:$BC$67,AJ$1,FALSE),"")</f>
        <v/>
      </c>
      <c r="AK33" s="236" t="str">
        <f>IFERROR(VLOOKUP($A33,'中間シート (2)'!$M$6:$BC$67,AK$1,FALSE),"")</f>
        <v/>
      </c>
      <c r="AL33" s="236" t="str">
        <f>IFERROR(VLOOKUP($A33,'中間シート (2)'!$M$6:$BC$67,AL$1,FALSE),"")</f>
        <v/>
      </c>
      <c r="AM33" s="236" t="str">
        <f>IFERROR(VLOOKUP($A33,'中間シート (2)'!$M$6:$BC$67,AM$1,FALSE),"")</f>
        <v/>
      </c>
      <c r="AN33" s="236" t="str">
        <f>IFERROR(VLOOKUP($A33,'中間シート (2)'!$M$6:$BC$67,AN$1,FALSE),"")</f>
        <v/>
      </c>
      <c r="AO33" s="236" t="str">
        <f>IFERROR(VLOOKUP($A33,'中間シート (2)'!$M$6:$BC$67,AO$1,FALSE),"")</f>
        <v/>
      </c>
      <c r="AR33" s="225"/>
      <c r="AS33" s="225"/>
      <c r="AT33" s="225"/>
      <c r="AU33" s="54">
        <f t="shared" si="5"/>
        <v>41</v>
      </c>
      <c r="AV33" s="54">
        <f t="shared" si="6"/>
        <v>41</v>
      </c>
      <c r="AW33" s="54" t="str">
        <f t="shared" si="59"/>
        <v/>
      </c>
      <c r="AX33" s="54" t="str">
        <f t="shared" si="60"/>
        <v/>
      </c>
      <c r="AY33" s="54" t="str">
        <f t="shared" si="61"/>
        <v/>
      </c>
      <c r="AZ33" s="54" t="str">
        <f t="shared" si="62"/>
        <v/>
      </c>
      <c r="BA33" s="54" t="str">
        <f t="shared" si="63"/>
        <v/>
      </c>
      <c r="BB33" s="54" t="str">
        <f ca="1">IF(AB33="","",IF(COUNTIF(エラー23シート!$G$5:$G$79, OFFSET(I33,IF(H33="",0,-H33+1),0)*100+OFFSET(X33,IF(H33="",0,-H33+1),0)*10+AB33)&gt;0,23,""))</f>
        <v/>
      </c>
      <c r="BC33" s="54" t="str">
        <f t="shared" si="64"/>
        <v/>
      </c>
      <c r="BD33" s="54" t="str">
        <f t="shared" si="65"/>
        <v/>
      </c>
      <c r="BE33" s="54" t="str">
        <f t="shared" si="66"/>
        <v/>
      </c>
      <c r="BF33" s="54" t="str">
        <f t="shared" si="67"/>
        <v/>
      </c>
      <c r="BG33" s="54" t="str">
        <f t="shared" si="68"/>
        <v/>
      </c>
      <c r="BH33" s="54" t="str">
        <f t="shared" si="69"/>
        <v/>
      </c>
      <c r="BI33" s="54" t="str">
        <f t="shared" si="70"/>
        <v/>
      </c>
      <c r="BJ33" s="54" t="str">
        <f t="shared" si="71"/>
        <v/>
      </c>
      <c r="BK33" s="54" t="str">
        <f t="shared" si="72"/>
        <v/>
      </c>
      <c r="BL33" s="54" t="str">
        <f t="shared" si="73"/>
        <v/>
      </c>
      <c r="BM33" s="54" t="str">
        <f t="shared" si="74"/>
        <v/>
      </c>
      <c r="BN33" s="54" t="str">
        <f t="shared" si="75"/>
        <v/>
      </c>
      <c r="BO33" s="54" t="str">
        <f t="shared" si="76"/>
        <v/>
      </c>
      <c r="BP33" s="54" t="str">
        <f t="shared" si="77"/>
        <v/>
      </c>
      <c r="BQ33" s="54" t="str">
        <f t="shared" si="78"/>
        <v/>
      </c>
      <c r="BR33" s="54" t="str">
        <f t="shared" si="79"/>
        <v/>
      </c>
      <c r="BS33" s="226" t="str">
        <f t="shared" si="80"/>
        <v/>
      </c>
      <c r="BT33" s="54" t="str">
        <f t="shared" si="81"/>
        <v/>
      </c>
      <c r="BU33" s="54" t="str">
        <f t="shared" si="82"/>
        <v/>
      </c>
      <c r="BV33" s="54" t="str">
        <f t="shared" si="83"/>
        <v/>
      </c>
      <c r="BW33" s="54" t="str">
        <f t="shared" si="84"/>
        <v/>
      </c>
      <c r="BX33" s="54" t="str">
        <f t="shared" si="85"/>
        <v/>
      </c>
      <c r="BY33" s="54" t="str">
        <f t="shared" si="86"/>
        <v/>
      </c>
      <c r="BZ33" s="54" t="str">
        <f t="shared" si="87"/>
        <v/>
      </c>
      <c r="CA33" s="54" t="str">
        <f t="shared" si="88"/>
        <v/>
      </c>
      <c r="CB33" s="54" t="str">
        <f t="shared" si="89"/>
        <v/>
      </c>
      <c r="CC33" s="54" t="str">
        <f t="shared" si="90"/>
        <v/>
      </c>
      <c r="CD33" s="54" t="str">
        <f t="shared" si="91"/>
        <v/>
      </c>
      <c r="CE33" s="54" t="str">
        <f t="shared" si="92"/>
        <v/>
      </c>
      <c r="CF33" s="54" t="str">
        <f t="shared" si="93"/>
        <v/>
      </c>
      <c r="CG33" s="54" t="str">
        <f t="shared" si="94"/>
        <v/>
      </c>
      <c r="CH33" s="54" t="str">
        <f t="shared" si="95"/>
        <v/>
      </c>
      <c r="CI33" s="54" t="str">
        <f t="shared" si="96"/>
        <v/>
      </c>
      <c r="CJ33" s="54" t="str">
        <f t="shared" si="97"/>
        <v/>
      </c>
      <c r="CK33" s="54" t="str">
        <f t="shared" si="98"/>
        <v/>
      </c>
      <c r="CL33" s="227" t="str">
        <f t="shared" si="99"/>
        <v/>
      </c>
      <c r="CM33" s="54" t="str">
        <f t="shared" si="100"/>
        <v/>
      </c>
      <c r="CN33" s="54" t="str">
        <f t="shared" si="101"/>
        <v/>
      </c>
      <c r="CO33" s="54" t="str">
        <f t="shared" si="102"/>
        <v/>
      </c>
      <c r="CP33" s="54" t="str">
        <f t="shared" si="103"/>
        <v/>
      </c>
      <c r="CQ33" s="54" t="str">
        <f t="shared" si="104"/>
        <v/>
      </c>
      <c r="CR33" s="54" t="str">
        <f t="shared" si="105"/>
        <v/>
      </c>
      <c r="CS33" s="54" t="str">
        <f t="shared" si="106"/>
        <v/>
      </c>
      <c r="CT33" s="54" t="str">
        <f t="shared" si="107"/>
        <v/>
      </c>
      <c r="CU33" s="54" t="str">
        <f t="shared" si="108"/>
        <v/>
      </c>
      <c r="CV33" s="228">
        <f t="shared" si="109"/>
        <v>0</v>
      </c>
      <c r="CW33" s="54" t="str">
        <f t="shared" si="110"/>
        <v/>
      </c>
      <c r="CX33" s="54" t="str">
        <f t="shared" si="111"/>
        <v/>
      </c>
      <c r="CY33" s="54" t="str">
        <f t="shared" si="112"/>
        <v/>
      </c>
      <c r="CZ33" s="54" t="str">
        <f t="shared" si="113"/>
        <v/>
      </c>
      <c r="DA33" s="54" t="str">
        <f t="shared" si="114"/>
        <v/>
      </c>
      <c r="DB33" s="54" t="str">
        <f t="shared" si="115"/>
        <v/>
      </c>
      <c r="DC33" s="54" t="str">
        <f t="shared" si="116"/>
        <v/>
      </c>
      <c r="DD33" s="54" t="str">
        <f t="shared" si="117"/>
        <v/>
      </c>
      <c r="DE33" s="54" t="str">
        <f t="shared" si="118"/>
        <v/>
      </c>
      <c r="DF33" s="54" t="str">
        <f t="shared" si="119"/>
        <v/>
      </c>
      <c r="DG33" s="54" t="str">
        <f t="shared" si="120"/>
        <v/>
      </c>
      <c r="DH33" s="54" t="str">
        <f t="shared" si="121"/>
        <v/>
      </c>
      <c r="DI33" s="54" t="str">
        <f t="shared" si="122"/>
        <v/>
      </c>
      <c r="DJ33" s="54" t="str">
        <f t="shared" si="123"/>
        <v/>
      </c>
      <c r="DK33" s="54" t="str">
        <f t="shared" si="124"/>
        <v/>
      </c>
      <c r="DL33" s="54" t="str">
        <f t="shared" si="125"/>
        <v/>
      </c>
      <c r="DM33" s="54" t="str">
        <f t="shared" si="126"/>
        <v/>
      </c>
      <c r="DN33" s="54" t="str">
        <f t="shared" si="127"/>
        <v/>
      </c>
      <c r="DO33" s="54" t="str">
        <f t="shared" si="128"/>
        <v/>
      </c>
      <c r="DP33" s="54" t="str">
        <f t="shared" si="129"/>
        <v/>
      </c>
      <c r="DQ33" s="54" t="str">
        <f t="shared" si="130"/>
        <v/>
      </c>
      <c r="DR33" s="54" t="str">
        <f t="shared" si="131"/>
        <v/>
      </c>
      <c r="DS33" s="54" t="str">
        <f t="shared" si="132"/>
        <v/>
      </c>
      <c r="DT33" s="54" t="str">
        <f t="shared" si="133"/>
        <v/>
      </c>
      <c r="DU33" s="54" t="str">
        <f t="shared" si="134"/>
        <v/>
      </c>
      <c r="DV33" s="54" t="str">
        <f t="shared" si="135"/>
        <v/>
      </c>
      <c r="DW33" s="54" t="str">
        <f t="shared" si="136"/>
        <v/>
      </c>
      <c r="DX33" s="54" t="str">
        <f t="shared" si="137"/>
        <v/>
      </c>
      <c r="DY33" s="54" t="str">
        <f t="shared" si="138"/>
        <v/>
      </c>
      <c r="DZ33" s="54" t="str">
        <f t="shared" si="139"/>
        <v/>
      </c>
      <c r="EA33" s="54" t="str">
        <f t="shared" si="140"/>
        <v/>
      </c>
      <c r="EB33" s="54" t="str">
        <f t="shared" si="141"/>
        <v/>
      </c>
      <c r="EC33" s="54" t="str">
        <f t="shared" si="142"/>
        <v/>
      </c>
      <c r="ED33" s="54" t="str">
        <f t="shared" si="143"/>
        <v/>
      </c>
      <c r="EE33" s="54" t="str">
        <f t="shared" si="144"/>
        <v/>
      </c>
      <c r="EF33" s="54" t="str">
        <f t="shared" si="145"/>
        <v/>
      </c>
      <c r="EG33" s="54" t="str">
        <f t="shared" si="146"/>
        <v/>
      </c>
      <c r="EH33" s="54" t="str">
        <f t="shared" si="147"/>
        <v/>
      </c>
      <c r="EI33" s="54" t="str">
        <f t="shared" si="148"/>
        <v/>
      </c>
      <c r="EJ33" s="54" t="str">
        <f t="shared" si="149"/>
        <v/>
      </c>
      <c r="EK33" s="54" t="str">
        <f t="shared" si="150"/>
        <v/>
      </c>
      <c r="EL33" s="54" t="str">
        <f t="shared" si="151"/>
        <v/>
      </c>
      <c r="EM33" s="54" t="str">
        <f t="shared" si="152"/>
        <v/>
      </c>
      <c r="EN33" s="54" t="str">
        <f t="shared" si="153"/>
        <v/>
      </c>
      <c r="EO33" s="54" t="str">
        <f t="shared" si="154"/>
        <v/>
      </c>
      <c r="EP33" s="54" t="str">
        <f t="shared" si="155"/>
        <v/>
      </c>
      <c r="EQ33" s="228" t="str">
        <f t="shared" ca="1" si="156"/>
        <v/>
      </c>
      <c r="ER33" s="228" t="str">
        <f t="shared" ca="1" si="157"/>
        <v/>
      </c>
      <c r="ES33" s="54" t="str">
        <f t="shared" ca="1" si="158"/>
        <v/>
      </c>
      <c r="ET33" s="54" t="str">
        <f t="shared" ca="1" si="159"/>
        <v/>
      </c>
      <c r="EU33" s="54" t="str">
        <f t="shared" ca="1" si="160"/>
        <v/>
      </c>
      <c r="EV33" s="54" t="str">
        <f t="shared" ca="1" si="161"/>
        <v/>
      </c>
      <c r="EW33" s="54" t="str">
        <f t="shared" ca="1" si="162"/>
        <v/>
      </c>
      <c r="EX33" s="54" t="str">
        <f t="shared" ca="1" si="163"/>
        <v/>
      </c>
      <c r="EY33" s="54" t="str">
        <f t="shared" ca="1" si="164"/>
        <v/>
      </c>
      <c r="EZ33" s="54" t="str">
        <f t="shared" ca="1" si="165"/>
        <v/>
      </c>
      <c r="FA33" s="54" t="str">
        <f t="shared" ca="1" si="166"/>
        <v/>
      </c>
      <c r="FB33" s="54" t="str">
        <f t="shared" ca="1" si="167"/>
        <v/>
      </c>
      <c r="FC33" s="54" t="str">
        <f t="shared" ca="1" si="168"/>
        <v/>
      </c>
      <c r="FD33" s="228">
        <f t="shared" si="169"/>
        <v>1</v>
      </c>
      <c r="FE33" s="54" t="str">
        <f t="shared" si="170"/>
        <v/>
      </c>
      <c r="FF33" s="54" t="str">
        <f t="shared" si="171"/>
        <v/>
      </c>
      <c r="FG33" s="54" t="str">
        <f t="shared" si="172"/>
        <v/>
      </c>
      <c r="FH33" s="54" t="str">
        <f t="shared" si="173"/>
        <v/>
      </c>
      <c r="FI33" s="228" t="str">
        <f>IF(B33=0,"",COUNTIF(FD$6:FD33,FD33))</f>
        <v/>
      </c>
      <c r="FJ33" s="54" t="str">
        <f t="shared" si="174"/>
        <v/>
      </c>
      <c r="FK33" s="229" t="str">
        <f t="shared" si="175"/>
        <v/>
      </c>
      <c r="FL33" s="54" t="str">
        <f t="shared" si="176"/>
        <v/>
      </c>
      <c r="FM33" s="54" t="str">
        <f t="shared" si="177"/>
        <v/>
      </c>
      <c r="FN33" s="54" t="str">
        <f t="shared" si="178"/>
        <v/>
      </c>
      <c r="FO33" s="54" t="str">
        <f t="shared" si="179"/>
        <v/>
      </c>
    </row>
    <row r="34" spans="1:171" ht="17.25">
      <c r="A34" s="222">
        <v>29</v>
      </c>
      <c r="B34" s="222">
        <f>COUNTIF('中間シート (2)'!M:M,行政集計シート※記入不要です!A34)</f>
        <v>0</v>
      </c>
      <c r="C34" s="230" t="str">
        <f t="shared" si="180"/>
        <v/>
      </c>
      <c r="D34" s="230" t="str">
        <f t="shared" si="181"/>
        <v/>
      </c>
      <c r="E34" s="230" t="str">
        <f t="shared" si="182"/>
        <v/>
      </c>
      <c r="F34" s="231"/>
      <c r="G34" s="224" t="str">
        <f>IFERROR(VLOOKUP($A34,'中間シート (2)'!$M$6:$AR$65,G$1,FALSE),"")</f>
        <v/>
      </c>
      <c r="H34" s="224" t="str">
        <f>IFERROR(VLOOKUP($A34,'中間シート (2)'!$M$6:$AR$65,H$1,FALSE),"")</f>
        <v/>
      </c>
      <c r="I34" s="224" t="str">
        <f>IFERROR(VLOOKUP($A34,'中間シート (2)'!$M$6:$AR$65,I$1,FALSE),"")</f>
        <v/>
      </c>
      <c r="J34" s="224" t="str">
        <f>IFERROR(VLOOKUP($A34,'中間シート (2)'!$M$6:$AR$65,J$1,FALSE),"")</f>
        <v/>
      </c>
      <c r="K34" s="224" t="str">
        <f>IFERROR(VLOOKUP($A34,'中間シート (2)'!$M$6:$AR$65,K$1,FALSE),"")</f>
        <v/>
      </c>
      <c r="L34" s="224" t="str">
        <f>IFERROR(VLOOKUP($A34,'中間シート (2)'!$M$6:$AR$65,L$1,FALSE),"")</f>
        <v/>
      </c>
      <c r="M34" s="224" t="str">
        <f>IFERROR(VLOOKUP($A34,'中間シート (2)'!$M$6:$AR$65,M$1,FALSE),"")</f>
        <v/>
      </c>
      <c r="N34" s="224" t="str">
        <f>IFERROR(VLOOKUP($A34,'中間シート (2)'!$M$6:$AR$65,N$1,FALSE),"")</f>
        <v/>
      </c>
      <c r="O34" s="224" t="str">
        <f>IFERROR(VLOOKUP($A34,'中間シート (2)'!$M$6:$AR$65,O$1,FALSE),"")</f>
        <v/>
      </c>
      <c r="P34" s="224" t="str">
        <f>IFERROR(VLOOKUP($A34,'中間シート (2)'!$M$6:$AR$65,P$1,FALSE),"")</f>
        <v/>
      </c>
      <c r="Q34" s="224" t="str">
        <f>IFERROR(VLOOKUP($A34,'中間シート (2)'!$M$6:$AR$65,Q$1,FALSE),"")</f>
        <v/>
      </c>
      <c r="R34" s="224" t="str">
        <f>IFERROR(VLOOKUP($A34,'中間シート (2)'!$M$6:$AR$65,R$1,FALSE),"")</f>
        <v/>
      </c>
      <c r="S34" s="224" t="str">
        <f>IFERROR(VLOOKUP($A34,'中間シート (2)'!$M$6:$AR$65,S$1,FALSE),"")</f>
        <v/>
      </c>
      <c r="T34" s="224" t="str">
        <f>IFERROR(VLOOKUP($A34,'中間シート (2)'!$M$6:$AR$65,T$1,FALSE),"")</f>
        <v/>
      </c>
      <c r="U34" s="224" t="str">
        <f>IFERROR(VLOOKUP($A34,'中間シート (2)'!$M$6:$AR$65,U$1,FALSE),"")</f>
        <v/>
      </c>
      <c r="V34" s="224"/>
      <c r="W34" s="224" t="str">
        <f>IFERROR(VLOOKUP($A34,'中間シート (2)'!$M$6:$AR$65,W$1,FALSE),"")</f>
        <v/>
      </c>
      <c r="X34" s="224" t="str">
        <f>IFERROR(VLOOKUP($A34,'中間シート (2)'!$M$6:$AR$65,X$1,FALSE),"")</f>
        <v/>
      </c>
      <c r="Y34" s="224" t="str">
        <f>IFERROR(VLOOKUP($A34,'中間シート (2)'!$M$6:$AR$65,Y$1,FALSE),"")</f>
        <v/>
      </c>
      <c r="Z34" s="224" t="str">
        <f>IFERROR(VLOOKUP($A34,'中間シート (2)'!$M$6:$AR$65,Z$1,FALSE),"")</f>
        <v/>
      </c>
      <c r="AA34" s="224" t="str">
        <f>IFERROR(VLOOKUP($A34,'中間シート (2)'!$M$6:$AR$65,AA$1,FALSE),"")</f>
        <v/>
      </c>
      <c r="AB34" s="224" t="str">
        <f>IFERROR(VLOOKUP($A34,'中間シート (2)'!$M$6:$AR$65,AB$1,FALSE),"")</f>
        <v/>
      </c>
      <c r="AC34" s="224" t="str">
        <f>IFERROR(VLOOKUP($A34,'中間シート (2)'!$M$6:$AR$65,AC$1,FALSE),"")</f>
        <v/>
      </c>
      <c r="AD34" s="224" t="str">
        <f>IFERROR(VLOOKUP($A34,'中間シート (2)'!$M$6:$AR$65,AD$1,FALSE),"")</f>
        <v/>
      </c>
      <c r="AE34" s="224"/>
      <c r="AF34" s="224"/>
      <c r="AG34" s="224"/>
      <c r="AH34" s="236" t="str">
        <f>IFERROR(VLOOKUP($A34,'中間シート (2)'!$M$6:$BC$67,AH$1,FALSE),"")</f>
        <v/>
      </c>
      <c r="AI34" s="236" t="str">
        <f>IFERROR(VLOOKUP($A34,'中間シート (2)'!$M$6:$BC$67,AI$1,FALSE),"")</f>
        <v/>
      </c>
      <c r="AJ34" s="236" t="str">
        <f>IFERROR(VLOOKUP($A34,'中間シート (2)'!$M$6:$BC$67,AJ$1,FALSE),"")</f>
        <v/>
      </c>
      <c r="AK34" s="236" t="str">
        <f>IFERROR(VLOOKUP($A34,'中間シート (2)'!$M$6:$BC$67,AK$1,FALSE),"")</f>
        <v/>
      </c>
      <c r="AL34" s="236" t="str">
        <f>IFERROR(VLOOKUP($A34,'中間シート (2)'!$M$6:$BC$67,AL$1,FALSE),"")</f>
        <v/>
      </c>
      <c r="AM34" s="236" t="str">
        <f>IFERROR(VLOOKUP($A34,'中間シート (2)'!$M$6:$BC$67,AM$1,FALSE),"")</f>
        <v/>
      </c>
      <c r="AN34" s="236" t="str">
        <f>IFERROR(VLOOKUP($A34,'中間シート (2)'!$M$6:$BC$67,AN$1,FALSE),"")</f>
        <v/>
      </c>
      <c r="AO34" s="236" t="str">
        <f>IFERROR(VLOOKUP($A34,'中間シート (2)'!$M$6:$BC$67,AO$1,FALSE),"")</f>
        <v/>
      </c>
      <c r="AR34" s="225"/>
      <c r="AS34" s="225"/>
      <c r="AT34" s="225"/>
      <c r="AU34" s="54">
        <f t="shared" si="5"/>
        <v>41</v>
      </c>
      <c r="AV34" s="54">
        <f t="shared" si="6"/>
        <v>41</v>
      </c>
      <c r="AW34" s="54" t="str">
        <f t="shared" si="59"/>
        <v/>
      </c>
      <c r="AX34" s="54" t="str">
        <f t="shared" si="60"/>
        <v/>
      </c>
      <c r="AY34" s="54" t="str">
        <f t="shared" si="61"/>
        <v/>
      </c>
      <c r="AZ34" s="54" t="str">
        <f t="shared" si="62"/>
        <v/>
      </c>
      <c r="BA34" s="54" t="str">
        <f t="shared" si="63"/>
        <v/>
      </c>
      <c r="BB34" s="54" t="str">
        <f ca="1">IF(AB34="","",IF(COUNTIF(エラー23シート!$G$5:$G$79, OFFSET(I34,IF(H34="",0,-H34+1),0)*100+OFFSET(X34,IF(H34="",0,-H34+1),0)*10+AB34)&gt;0,23,""))</f>
        <v/>
      </c>
      <c r="BC34" s="54" t="str">
        <f t="shared" si="64"/>
        <v/>
      </c>
      <c r="BD34" s="54" t="str">
        <f t="shared" si="65"/>
        <v/>
      </c>
      <c r="BE34" s="54" t="str">
        <f t="shared" si="66"/>
        <v/>
      </c>
      <c r="BF34" s="54" t="str">
        <f t="shared" si="67"/>
        <v/>
      </c>
      <c r="BG34" s="54" t="str">
        <f t="shared" si="68"/>
        <v/>
      </c>
      <c r="BH34" s="54" t="str">
        <f t="shared" si="69"/>
        <v/>
      </c>
      <c r="BI34" s="54" t="str">
        <f t="shared" si="70"/>
        <v/>
      </c>
      <c r="BJ34" s="54" t="str">
        <f t="shared" si="71"/>
        <v/>
      </c>
      <c r="BK34" s="54" t="str">
        <f t="shared" si="72"/>
        <v/>
      </c>
      <c r="BL34" s="54" t="str">
        <f t="shared" si="73"/>
        <v/>
      </c>
      <c r="BM34" s="54" t="str">
        <f t="shared" si="74"/>
        <v/>
      </c>
      <c r="BN34" s="54" t="str">
        <f t="shared" si="75"/>
        <v/>
      </c>
      <c r="BO34" s="54" t="str">
        <f t="shared" si="76"/>
        <v/>
      </c>
      <c r="BP34" s="54" t="str">
        <f t="shared" si="77"/>
        <v/>
      </c>
      <c r="BQ34" s="54" t="str">
        <f t="shared" si="78"/>
        <v/>
      </c>
      <c r="BR34" s="54" t="str">
        <f t="shared" si="79"/>
        <v/>
      </c>
      <c r="BS34" s="226" t="str">
        <f t="shared" si="80"/>
        <v/>
      </c>
      <c r="BT34" s="54" t="str">
        <f t="shared" si="81"/>
        <v/>
      </c>
      <c r="BU34" s="54" t="str">
        <f t="shared" si="82"/>
        <v/>
      </c>
      <c r="BV34" s="54" t="str">
        <f t="shared" si="83"/>
        <v/>
      </c>
      <c r="BW34" s="54" t="str">
        <f t="shared" si="84"/>
        <v/>
      </c>
      <c r="BX34" s="54" t="str">
        <f t="shared" si="85"/>
        <v/>
      </c>
      <c r="BY34" s="54" t="str">
        <f t="shared" si="86"/>
        <v/>
      </c>
      <c r="BZ34" s="54" t="str">
        <f t="shared" si="87"/>
        <v/>
      </c>
      <c r="CA34" s="54" t="str">
        <f t="shared" si="88"/>
        <v/>
      </c>
      <c r="CB34" s="54" t="str">
        <f t="shared" si="89"/>
        <v/>
      </c>
      <c r="CC34" s="54" t="str">
        <f t="shared" si="90"/>
        <v/>
      </c>
      <c r="CD34" s="54" t="str">
        <f t="shared" si="91"/>
        <v/>
      </c>
      <c r="CE34" s="54" t="str">
        <f t="shared" si="92"/>
        <v/>
      </c>
      <c r="CF34" s="54" t="str">
        <f t="shared" si="93"/>
        <v/>
      </c>
      <c r="CG34" s="54" t="str">
        <f t="shared" si="94"/>
        <v/>
      </c>
      <c r="CH34" s="54" t="str">
        <f t="shared" si="95"/>
        <v/>
      </c>
      <c r="CI34" s="54" t="str">
        <f t="shared" si="96"/>
        <v/>
      </c>
      <c r="CJ34" s="54" t="str">
        <f t="shared" si="97"/>
        <v/>
      </c>
      <c r="CK34" s="54" t="str">
        <f t="shared" si="98"/>
        <v/>
      </c>
      <c r="CL34" s="227" t="str">
        <f t="shared" si="99"/>
        <v/>
      </c>
      <c r="CM34" s="54" t="str">
        <f t="shared" si="100"/>
        <v/>
      </c>
      <c r="CN34" s="54" t="str">
        <f t="shared" si="101"/>
        <v/>
      </c>
      <c r="CO34" s="54" t="str">
        <f t="shared" si="102"/>
        <v/>
      </c>
      <c r="CP34" s="54" t="str">
        <f t="shared" si="103"/>
        <v/>
      </c>
      <c r="CQ34" s="54" t="str">
        <f t="shared" si="104"/>
        <v/>
      </c>
      <c r="CR34" s="54" t="str">
        <f t="shared" si="105"/>
        <v/>
      </c>
      <c r="CS34" s="54" t="str">
        <f t="shared" si="106"/>
        <v/>
      </c>
      <c r="CT34" s="54" t="str">
        <f t="shared" si="107"/>
        <v/>
      </c>
      <c r="CU34" s="54" t="str">
        <f t="shared" si="108"/>
        <v/>
      </c>
      <c r="CV34" s="228">
        <f t="shared" si="109"/>
        <v>0</v>
      </c>
      <c r="CW34" s="54" t="str">
        <f t="shared" si="110"/>
        <v/>
      </c>
      <c r="CX34" s="54" t="str">
        <f t="shared" si="111"/>
        <v/>
      </c>
      <c r="CY34" s="54" t="str">
        <f t="shared" si="112"/>
        <v/>
      </c>
      <c r="CZ34" s="54" t="str">
        <f t="shared" si="113"/>
        <v/>
      </c>
      <c r="DA34" s="54" t="str">
        <f t="shared" si="114"/>
        <v/>
      </c>
      <c r="DB34" s="54" t="str">
        <f t="shared" si="115"/>
        <v/>
      </c>
      <c r="DC34" s="54" t="str">
        <f t="shared" si="116"/>
        <v/>
      </c>
      <c r="DD34" s="54" t="str">
        <f t="shared" si="117"/>
        <v/>
      </c>
      <c r="DE34" s="54" t="str">
        <f t="shared" si="118"/>
        <v/>
      </c>
      <c r="DF34" s="54" t="str">
        <f t="shared" si="119"/>
        <v/>
      </c>
      <c r="DG34" s="54" t="str">
        <f t="shared" si="120"/>
        <v/>
      </c>
      <c r="DH34" s="54" t="str">
        <f t="shared" si="121"/>
        <v/>
      </c>
      <c r="DI34" s="54" t="str">
        <f t="shared" si="122"/>
        <v/>
      </c>
      <c r="DJ34" s="54" t="str">
        <f t="shared" si="123"/>
        <v/>
      </c>
      <c r="DK34" s="54" t="str">
        <f t="shared" si="124"/>
        <v/>
      </c>
      <c r="DL34" s="54" t="str">
        <f t="shared" si="125"/>
        <v/>
      </c>
      <c r="DM34" s="54" t="str">
        <f t="shared" si="126"/>
        <v/>
      </c>
      <c r="DN34" s="54" t="str">
        <f t="shared" si="127"/>
        <v/>
      </c>
      <c r="DO34" s="54" t="str">
        <f t="shared" si="128"/>
        <v/>
      </c>
      <c r="DP34" s="54" t="str">
        <f t="shared" si="129"/>
        <v/>
      </c>
      <c r="DQ34" s="54" t="str">
        <f t="shared" si="130"/>
        <v/>
      </c>
      <c r="DR34" s="54" t="str">
        <f t="shared" si="131"/>
        <v/>
      </c>
      <c r="DS34" s="54" t="str">
        <f t="shared" si="132"/>
        <v/>
      </c>
      <c r="DT34" s="54" t="str">
        <f t="shared" si="133"/>
        <v/>
      </c>
      <c r="DU34" s="54" t="str">
        <f t="shared" si="134"/>
        <v/>
      </c>
      <c r="DV34" s="54" t="str">
        <f t="shared" si="135"/>
        <v/>
      </c>
      <c r="DW34" s="54" t="str">
        <f t="shared" si="136"/>
        <v/>
      </c>
      <c r="DX34" s="54" t="str">
        <f t="shared" si="137"/>
        <v/>
      </c>
      <c r="DY34" s="54" t="str">
        <f t="shared" si="138"/>
        <v/>
      </c>
      <c r="DZ34" s="54" t="str">
        <f t="shared" si="139"/>
        <v/>
      </c>
      <c r="EA34" s="54" t="str">
        <f t="shared" si="140"/>
        <v/>
      </c>
      <c r="EB34" s="54" t="str">
        <f t="shared" si="141"/>
        <v/>
      </c>
      <c r="EC34" s="54" t="str">
        <f t="shared" si="142"/>
        <v/>
      </c>
      <c r="ED34" s="54" t="str">
        <f t="shared" si="143"/>
        <v/>
      </c>
      <c r="EE34" s="54" t="str">
        <f t="shared" si="144"/>
        <v/>
      </c>
      <c r="EF34" s="54" t="str">
        <f t="shared" si="145"/>
        <v/>
      </c>
      <c r="EG34" s="54" t="str">
        <f t="shared" si="146"/>
        <v/>
      </c>
      <c r="EH34" s="54" t="str">
        <f t="shared" si="147"/>
        <v/>
      </c>
      <c r="EI34" s="54" t="str">
        <f t="shared" si="148"/>
        <v/>
      </c>
      <c r="EJ34" s="54" t="str">
        <f t="shared" si="149"/>
        <v/>
      </c>
      <c r="EK34" s="54" t="str">
        <f t="shared" si="150"/>
        <v/>
      </c>
      <c r="EL34" s="54" t="str">
        <f t="shared" si="151"/>
        <v/>
      </c>
      <c r="EM34" s="54" t="str">
        <f t="shared" si="152"/>
        <v/>
      </c>
      <c r="EN34" s="54" t="str">
        <f t="shared" si="153"/>
        <v/>
      </c>
      <c r="EO34" s="54" t="str">
        <f t="shared" si="154"/>
        <v/>
      </c>
      <c r="EP34" s="54" t="str">
        <f t="shared" si="155"/>
        <v/>
      </c>
      <c r="EQ34" s="228" t="str">
        <f t="shared" ca="1" si="156"/>
        <v/>
      </c>
      <c r="ER34" s="228" t="str">
        <f t="shared" ca="1" si="157"/>
        <v/>
      </c>
      <c r="ES34" s="54" t="str">
        <f t="shared" ca="1" si="158"/>
        <v/>
      </c>
      <c r="ET34" s="54" t="str">
        <f t="shared" ca="1" si="159"/>
        <v/>
      </c>
      <c r="EU34" s="54" t="str">
        <f t="shared" ca="1" si="160"/>
        <v/>
      </c>
      <c r="EV34" s="54" t="str">
        <f t="shared" ca="1" si="161"/>
        <v/>
      </c>
      <c r="EW34" s="54" t="str">
        <f t="shared" ca="1" si="162"/>
        <v/>
      </c>
      <c r="EX34" s="54" t="str">
        <f t="shared" ca="1" si="163"/>
        <v/>
      </c>
      <c r="EY34" s="54" t="str">
        <f t="shared" ca="1" si="164"/>
        <v/>
      </c>
      <c r="EZ34" s="54" t="str">
        <f t="shared" ca="1" si="165"/>
        <v/>
      </c>
      <c r="FA34" s="54" t="str">
        <f t="shared" ca="1" si="166"/>
        <v/>
      </c>
      <c r="FB34" s="54" t="str">
        <f t="shared" ca="1" si="167"/>
        <v/>
      </c>
      <c r="FC34" s="54" t="str">
        <f t="shared" ca="1" si="168"/>
        <v/>
      </c>
      <c r="FD34" s="228">
        <f t="shared" si="169"/>
        <v>1</v>
      </c>
      <c r="FE34" s="54" t="str">
        <f t="shared" si="170"/>
        <v/>
      </c>
      <c r="FF34" s="54" t="str">
        <f t="shared" si="171"/>
        <v/>
      </c>
      <c r="FG34" s="54" t="str">
        <f t="shared" si="172"/>
        <v/>
      </c>
      <c r="FH34" s="54" t="str">
        <f t="shared" si="173"/>
        <v/>
      </c>
      <c r="FI34" s="228" t="str">
        <f>IF(B34=0,"",COUNTIF(FD$6:FD34,FD34))</f>
        <v/>
      </c>
      <c r="FJ34" s="54" t="str">
        <f t="shared" si="174"/>
        <v/>
      </c>
      <c r="FK34" s="229" t="str">
        <f t="shared" si="175"/>
        <v/>
      </c>
      <c r="FL34" s="54" t="str">
        <f t="shared" si="176"/>
        <v/>
      </c>
      <c r="FM34" s="54" t="str">
        <f t="shared" si="177"/>
        <v/>
      </c>
      <c r="FN34" s="54" t="str">
        <f t="shared" si="178"/>
        <v/>
      </c>
      <c r="FO34" s="54" t="str">
        <f t="shared" si="179"/>
        <v/>
      </c>
    </row>
    <row r="35" spans="1:171" ht="17.25">
      <c r="A35" s="222">
        <v>30</v>
      </c>
      <c r="B35" s="222">
        <f>COUNTIF('中間シート (2)'!M:M,行政集計シート※記入不要です!A35)</f>
        <v>0</v>
      </c>
      <c r="C35" s="230" t="str">
        <f t="shared" si="180"/>
        <v/>
      </c>
      <c r="D35" s="230" t="str">
        <f t="shared" si="181"/>
        <v/>
      </c>
      <c r="E35" s="230" t="str">
        <f t="shared" si="182"/>
        <v/>
      </c>
      <c r="F35" s="231"/>
      <c r="G35" s="224" t="str">
        <f>IFERROR(VLOOKUP($A35,'中間シート (2)'!$M$6:$AR$65,G$1,FALSE),"")</f>
        <v/>
      </c>
      <c r="H35" s="224" t="str">
        <f>IFERROR(VLOOKUP($A35,'中間シート (2)'!$M$6:$AR$65,H$1,FALSE),"")</f>
        <v/>
      </c>
      <c r="I35" s="224" t="str">
        <f>IFERROR(VLOOKUP($A35,'中間シート (2)'!$M$6:$AR$65,I$1,FALSE),"")</f>
        <v/>
      </c>
      <c r="J35" s="224" t="str">
        <f>IFERROR(VLOOKUP($A35,'中間シート (2)'!$M$6:$AR$65,J$1,FALSE),"")</f>
        <v/>
      </c>
      <c r="K35" s="224" t="str">
        <f>IFERROR(VLOOKUP($A35,'中間シート (2)'!$M$6:$AR$65,K$1,FALSE),"")</f>
        <v/>
      </c>
      <c r="L35" s="224" t="str">
        <f>IFERROR(VLOOKUP($A35,'中間シート (2)'!$M$6:$AR$65,L$1,FALSE),"")</f>
        <v/>
      </c>
      <c r="M35" s="224" t="str">
        <f>IFERROR(VLOOKUP($A35,'中間シート (2)'!$M$6:$AR$65,M$1,FALSE),"")</f>
        <v/>
      </c>
      <c r="N35" s="224" t="str">
        <f>IFERROR(VLOOKUP($A35,'中間シート (2)'!$M$6:$AR$65,N$1,FALSE),"")</f>
        <v/>
      </c>
      <c r="O35" s="224" t="str">
        <f>IFERROR(VLOOKUP($A35,'中間シート (2)'!$M$6:$AR$65,O$1,FALSE),"")</f>
        <v/>
      </c>
      <c r="P35" s="224" t="str">
        <f>IFERROR(VLOOKUP($A35,'中間シート (2)'!$M$6:$AR$65,P$1,FALSE),"")</f>
        <v/>
      </c>
      <c r="Q35" s="224" t="str">
        <f>IFERROR(VLOOKUP($A35,'中間シート (2)'!$M$6:$AR$65,Q$1,FALSE),"")</f>
        <v/>
      </c>
      <c r="R35" s="224" t="str">
        <f>IFERROR(VLOOKUP($A35,'中間シート (2)'!$M$6:$AR$65,R$1,FALSE),"")</f>
        <v/>
      </c>
      <c r="S35" s="224" t="str">
        <f>IFERROR(VLOOKUP($A35,'中間シート (2)'!$M$6:$AR$65,S$1,FALSE),"")</f>
        <v/>
      </c>
      <c r="T35" s="224" t="str">
        <f>IFERROR(VLOOKUP($A35,'中間シート (2)'!$M$6:$AR$65,T$1,FALSE),"")</f>
        <v/>
      </c>
      <c r="U35" s="224" t="str">
        <f>IFERROR(VLOOKUP($A35,'中間シート (2)'!$M$6:$AR$65,U$1,FALSE),"")</f>
        <v/>
      </c>
      <c r="V35" s="224"/>
      <c r="W35" s="224" t="str">
        <f>IFERROR(VLOOKUP($A35,'中間シート (2)'!$M$6:$AR$65,W$1,FALSE),"")</f>
        <v/>
      </c>
      <c r="X35" s="224" t="str">
        <f>IFERROR(VLOOKUP($A35,'中間シート (2)'!$M$6:$AR$65,X$1,FALSE),"")</f>
        <v/>
      </c>
      <c r="Y35" s="224" t="str">
        <f>IFERROR(VLOOKUP($A35,'中間シート (2)'!$M$6:$AR$65,Y$1,FALSE),"")</f>
        <v/>
      </c>
      <c r="Z35" s="224" t="str">
        <f>IFERROR(VLOOKUP($A35,'中間シート (2)'!$M$6:$AR$65,Z$1,FALSE),"")</f>
        <v/>
      </c>
      <c r="AA35" s="224" t="str">
        <f>IFERROR(VLOOKUP($A35,'中間シート (2)'!$M$6:$AR$65,AA$1,FALSE),"")</f>
        <v/>
      </c>
      <c r="AB35" s="224" t="str">
        <f>IFERROR(VLOOKUP($A35,'中間シート (2)'!$M$6:$AR$65,AB$1,FALSE),"")</f>
        <v/>
      </c>
      <c r="AC35" s="224" t="str">
        <f>IFERROR(VLOOKUP($A35,'中間シート (2)'!$M$6:$AR$65,AC$1,FALSE),"")</f>
        <v/>
      </c>
      <c r="AD35" s="224" t="str">
        <f>IFERROR(VLOOKUP($A35,'中間シート (2)'!$M$6:$AR$65,AD$1,FALSE),"")</f>
        <v/>
      </c>
      <c r="AE35" s="224"/>
      <c r="AF35" s="224"/>
      <c r="AG35" s="224"/>
      <c r="AH35" s="236" t="str">
        <f>IFERROR(VLOOKUP($A35,'中間シート (2)'!$M$6:$BC$67,AH$1,FALSE),"")</f>
        <v/>
      </c>
      <c r="AI35" s="236" t="str">
        <f>IFERROR(VLOOKUP($A35,'中間シート (2)'!$M$6:$BC$67,AI$1,FALSE),"")</f>
        <v/>
      </c>
      <c r="AJ35" s="236" t="str">
        <f>IFERROR(VLOOKUP($A35,'中間シート (2)'!$M$6:$BC$67,AJ$1,FALSE),"")</f>
        <v/>
      </c>
      <c r="AK35" s="236" t="str">
        <f>IFERROR(VLOOKUP($A35,'中間シート (2)'!$M$6:$BC$67,AK$1,FALSE),"")</f>
        <v/>
      </c>
      <c r="AL35" s="236" t="str">
        <f>IFERROR(VLOOKUP($A35,'中間シート (2)'!$M$6:$BC$67,AL$1,FALSE),"")</f>
        <v/>
      </c>
      <c r="AM35" s="236" t="str">
        <f>IFERROR(VLOOKUP($A35,'中間シート (2)'!$M$6:$BC$67,AM$1,FALSE),"")</f>
        <v/>
      </c>
      <c r="AN35" s="236" t="str">
        <f>IFERROR(VLOOKUP($A35,'中間シート (2)'!$M$6:$BC$67,AN$1,FALSE),"")</f>
        <v/>
      </c>
      <c r="AO35" s="236" t="str">
        <f>IFERROR(VLOOKUP($A35,'中間シート (2)'!$M$6:$BC$67,AO$1,FALSE),"")</f>
        <v/>
      </c>
      <c r="AR35" s="225"/>
      <c r="AS35" s="225"/>
      <c r="AT35" s="225"/>
      <c r="AU35" s="54">
        <f t="shared" si="5"/>
        <v>41</v>
      </c>
      <c r="AV35" s="54">
        <f t="shared" si="6"/>
        <v>41</v>
      </c>
      <c r="AW35" s="54" t="str">
        <f t="shared" si="59"/>
        <v/>
      </c>
      <c r="AX35" s="54" t="str">
        <f t="shared" si="60"/>
        <v/>
      </c>
      <c r="AY35" s="54" t="str">
        <f t="shared" si="61"/>
        <v/>
      </c>
      <c r="AZ35" s="54" t="str">
        <f t="shared" si="62"/>
        <v/>
      </c>
      <c r="BA35" s="54" t="str">
        <f t="shared" si="63"/>
        <v/>
      </c>
      <c r="BB35" s="54" t="str">
        <f ca="1">IF(AB35="","",IF(COUNTIF(エラー23シート!$G$5:$G$79, OFFSET(I35,IF(H35="",0,-H35+1),0)*100+OFFSET(X35,IF(H35="",0,-H35+1),0)*10+AB35)&gt;0,23,""))</f>
        <v/>
      </c>
      <c r="BC35" s="54" t="str">
        <f t="shared" si="64"/>
        <v/>
      </c>
      <c r="BD35" s="54" t="str">
        <f t="shared" si="65"/>
        <v/>
      </c>
      <c r="BE35" s="54" t="str">
        <f t="shared" si="66"/>
        <v/>
      </c>
      <c r="BF35" s="54" t="str">
        <f t="shared" si="67"/>
        <v/>
      </c>
      <c r="BG35" s="54" t="str">
        <f t="shared" si="68"/>
        <v/>
      </c>
      <c r="BH35" s="54" t="str">
        <f t="shared" si="69"/>
        <v/>
      </c>
      <c r="BI35" s="54" t="str">
        <f t="shared" si="70"/>
        <v/>
      </c>
      <c r="BJ35" s="54" t="str">
        <f t="shared" si="71"/>
        <v/>
      </c>
      <c r="BK35" s="54" t="str">
        <f t="shared" si="72"/>
        <v/>
      </c>
      <c r="BL35" s="54" t="str">
        <f t="shared" si="73"/>
        <v/>
      </c>
      <c r="BM35" s="54" t="str">
        <f t="shared" si="74"/>
        <v/>
      </c>
      <c r="BN35" s="54" t="str">
        <f t="shared" si="75"/>
        <v/>
      </c>
      <c r="BO35" s="54" t="str">
        <f t="shared" si="76"/>
        <v/>
      </c>
      <c r="BP35" s="54" t="str">
        <f t="shared" si="77"/>
        <v/>
      </c>
      <c r="BQ35" s="54" t="str">
        <f t="shared" si="78"/>
        <v/>
      </c>
      <c r="BR35" s="54" t="str">
        <f t="shared" si="79"/>
        <v/>
      </c>
      <c r="BS35" s="226" t="str">
        <f t="shared" si="80"/>
        <v/>
      </c>
      <c r="BT35" s="54" t="str">
        <f t="shared" si="81"/>
        <v/>
      </c>
      <c r="BU35" s="54" t="str">
        <f t="shared" si="82"/>
        <v/>
      </c>
      <c r="BV35" s="54" t="str">
        <f t="shared" si="83"/>
        <v/>
      </c>
      <c r="BW35" s="54" t="str">
        <f t="shared" si="84"/>
        <v/>
      </c>
      <c r="BX35" s="54" t="str">
        <f t="shared" si="85"/>
        <v/>
      </c>
      <c r="BY35" s="54" t="str">
        <f t="shared" si="86"/>
        <v/>
      </c>
      <c r="BZ35" s="54" t="str">
        <f t="shared" si="87"/>
        <v/>
      </c>
      <c r="CA35" s="54" t="str">
        <f t="shared" si="88"/>
        <v/>
      </c>
      <c r="CB35" s="54" t="str">
        <f t="shared" si="89"/>
        <v/>
      </c>
      <c r="CC35" s="54" t="str">
        <f t="shared" si="90"/>
        <v/>
      </c>
      <c r="CD35" s="54" t="str">
        <f t="shared" si="91"/>
        <v/>
      </c>
      <c r="CE35" s="54" t="str">
        <f t="shared" si="92"/>
        <v/>
      </c>
      <c r="CF35" s="54" t="str">
        <f t="shared" si="93"/>
        <v/>
      </c>
      <c r="CG35" s="54" t="str">
        <f t="shared" si="94"/>
        <v/>
      </c>
      <c r="CH35" s="54" t="str">
        <f t="shared" si="95"/>
        <v/>
      </c>
      <c r="CI35" s="54" t="str">
        <f t="shared" si="96"/>
        <v/>
      </c>
      <c r="CJ35" s="54" t="str">
        <f t="shared" si="97"/>
        <v/>
      </c>
      <c r="CK35" s="54" t="str">
        <f t="shared" si="98"/>
        <v/>
      </c>
      <c r="CL35" s="227" t="str">
        <f t="shared" si="99"/>
        <v/>
      </c>
      <c r="CM35" s="54" t="str">
        <f t="shared" si="100"/>
        <v/>
      </c>
      <c r="CN35" s="54" t="str">
        <f t="shared" si="101"/>
        <v/>
      </c>
      <c r="CO35" s="54" t="str">
        <f t="shared" si="102"/>
        <v/>
      </c>
      <c r="CP35" s="54" t="str">
        <f t="shared" si="103"/>
        <v/>
      </c>
      <c r="CQ35" s="54" t="str">
        <f t="shared" si="104"/>
        <v/>
      </c>
      <c r="CR35" s="54" t="str">
        <f t="shared" si="105"/>
        <v/>
      </c>
      <c r="CS35" s="54" t="str">
        <f t="shared" si="106"/>
        <v/>
      </c>
      <c r="CT35" s="54" t="str">
        <f t="shared" si="107"/>
        <v/>
      </c>
      <c r="CU35" s="54" t="str">
        <f t="shared" si="108"/>
        <v/>
      </c>
      <c r="CV35" s="228">
        <f t="shared" si="109"/>
        <v>0</v>
      </c>
      <c r="CW35" s="54" t="str">
        <f t="shared" si="110"/>
        <v/>
      </c>
      <c r="CX35" s="54" t="str">
        <f t="shared" si="111"/>
        <v/>
      </c>
      <c r="CY35" s="54" t="str">
        <f t="shared" si="112"/>
        <v/>
      </c>
      <c r="CZ35" s="54" t="str">
        <f t="shared" si="113"/>
        <v/>
      </c>
      <c r="DA35" s="54" t="str">
        <f t="shared" si="114"/>
        <v/>
      </c>
      <c r="DB35" s="54" t="str">
        <f t="shared" si="115"/>
        <v/>
      </c>
      <c r="DC35" s="54" t="str">
        <f t="shared" si="116"/>
        <v/>
      </c>
      <c r="DD35" s="54" t="str">
        <f t="shared" si="117"/>
        <v/>
      </c>
      <c r="DE35" s="54" t="str">
        <f t="shared" si="118"/>
        <v/>
      </c>
      <c r="DF35" s="54" t="str">
        <f t="shared" si="119"/>
        <v/>
      </c>
      <c r="DG35" s="54" t="str">
        <f t="shared" si="120"/>
        <v/>
      </c>
      <c r="DH35" s="54" t="str">
        <f t="shared" si="121"/>
        <v/>
      </c>
      <c r="DI35" s="54" t="str">
        <f t="shared" si="122"/>
        <v/>
      </c>
      <c r="DJ35" s="54" t="str">
        <f t="shared" si="123"/>
        <v/>
      </c>
      <c r="DK35" s="54" t="str">
        <f t="shared" si="124"/>
        <v/>
      </c>
      <c r="DL35" s="54" t="str">
        <f t="shared" si="125"/>
        <v/>
      </c>
      <c r="DM35" s="54" t="str">
        <f t="shared" si="126"/>
        <v/>
      </c>
      <c r="DN35" s="54" t="str">
        <f t="shared" si="127"/>
        <v/>
      </c>
      <c r="DO35" s="54" t="str">
        <f t="shared" si="128"/>
        <v/>
      </c>
      <c r="DP35" s="54" t="str">
        <f t="shared" si="129"/>
        <v/>
      </c>
      <c r="DQ35" s="54" t="str">
        <f t="shared" si="130"/>
        <v/>
      </c>
      <c r="DR35" s="54" t="str">
        <f t="shared" si="131"/>
        <v/>
      </c>
      <c r="DS35" s="54" t="str">
        <f t="shared" si="132"/>
        <v/>
      </c>
      <c r="DT35" s="54" t="str">
        <f t="shared" si="133"/>
        <v/>
      </c>
      <c r="DU35" s="54" t="str">
        <f t="shared" si="134"/>
        <v/>
      </c>
      <c r="DV35" s="54" t="str">
        <f t="shared" si="135"/>
        <v/>
      </c>
      <c r="DW35" s="54" t="str">
        <f t="shared" si="136"/>
        <v/>
      </c>
      <c r="DX35" s="54" t="str">
        <f t="shared" si="137"/>
        <v/>
      </c>
      <c r="DY35" s="54" t="str">
        <f t="shared" si="138"/>
        <v/>
      </c>
      <c r="DZ35" s="54" t="str">
        <f t="shared" si="139"/>
        <v/>
      </c>
      <c r="EA35" s="54" t="str">
        <f t="shared" si="140"/>
        <v/>
      </c>
      <c r="EB35" s="54" t="str">
        <f t="shared" si="141"/>
        <v/>
      </c>
      <c r="EC35" s="54" t="str">
        <f t="shared" si="142"/>
        <v/>
      </c>
      <c r="ED35" s="54" t="str">
        <f t="shared" si="143"/>
        <v/>
      </c>
      <c r="EE35" s="54" t="str">
        <f t="shared" si="144"/>
        <v/>
      </c>
      <c r="EF35" s="54" t="str">
        <f t="shared" si="145"/>
        <v/>
      </c>
      <c r="EG35" s="54" t="str">
        <f t="shared" si="146"/>
        <v/>
      </c>
      <c r="EH35" s="54" t="str">
        <f t="shared" si="147"/>
        <v/>
      </c>
      <c r="EI35" s="54" t="str">
        <f t="shared" si="148"/>
        <v/>
      </c>
      <c r="EJ35" s="54" t="str">
        <f t="shared" si="149"/>
        <v/>
      </c>
      <c r="EK35" s="54" t="str">
        <f t="shared" si="150"/>
        <v/>
      </c>
      <c r="EL35" s="54" t="str">
        <f t="shared" si="151"/>
        <v/>
      </c>
      <c r="EM35" s="54" t="str">
        <f t="shared" si="152"/>
        <v/>
      </c>
      <c r="EN35" s="54" t="str">
        <f t="shared" si="153"/>
        <v/>
      </c>
      <c r="EO35" s="54" t="str">
        <f t="shared" si="154"/>
        <v/>
      </c>
      <c r="EP35" s="54" t="str">
        <f t="shared" si="155"/>
        <v/>
      </c>
      <c r="EQ35" s="228" t="str">
        <f t="shared" ca="1" si="156"/>
        <v/>
      </c>
      <c r="ER35" s="228" t="str">
        <f t="shared" ca="1" si="157"/>
        <v/>
      </c>
      <c r="ES35" s="54" t="str">
        <f t="shared" ca="1" si="158"/>
        <v/>
      </c>
      <c r="ET35" s="54" t="str">
        <f t="shared" ca="1" si="159"/>
        <v/>
      </c>
      <c r="EU35" s="54" t="str">
        <f t="shared" ca="1" si="160"/>
        <v/>
      </c>
      <c r="EV35" s="54" t="str">
        <f t="shared" ca="1" si="161"/>
        <v/>
      </c>
      <c r="EW35" s="54" t="str">
        <f t="shared" ca="1" si="162"/>
        <v/>
      </c>
      <c r="EX35" s="54" t="str">
        <f t="shared" ca="1" si="163"/>
        <v/>
      </c>
      <c r="EY35" s="54" t="str">
        <f t="shared" ca="1" si="164"/>
        <v/>
      </c>
      <c r="EZ35" s="54" t="str">
        <f t="shared" ca="1" si="165"/>
        <v/>
      </c>
      <c r="FA35" s="54" t="str">
        <f t="shared" ca="1" si="166"/>
        <v/>
      </c>
      <c r="FB35" s="54" t="str">
        <f t="shared" ca="1" si="167"/>
        <v/>
      </c>
      <c r="FC35" s="54" t="str">
        <f t="shared" ca="1" si="168"/>
        <v/>
      </c>
      <c r="FD35" s="228">
        <f t="shared" si="169"/>
        <v>1</v>
      </c>
      <c r="FE35" s="54" t="str">
        <f t="shared" si="170"/>
        <v/>
      </c>
      <c r="FF35" s="54" t="str">
        <f t="shared" si="171"/>
        <v/>
      </c>
      <c r="FG35" s="54" t="str">
        <f t="shared" si="172"/>
        <v/>
      </c>
      <c r="FH35" s="54" t="str">
        <f t="shared" si="173"/>
        <v/>
      </c>
      <c r="FI35" s="228" t="str">
        <f>IF(B35=0,"",COUNTIF(FD$6:FD35,FD35))</f>
        <v/>
      </c>
      <c r="FJ35" s="54" t="str">
        <f t="shared" si="174"/>
        <v/>
      </c>
      <c r="FK35" s="229" t="str">
        <f t="shared" si="175"/>
        <v/>
      </c>
      <c r="FL35" s="54" t="str">
        <f t="shared" si="176"/>
        <v/>
      </c>
      <c r="FM35" s="54" t="str">
        <f t="shared" si="177"/>
        <v/>
      </c>
      <c r="FN35" s="54" t="str">
        <f t="shared" si="178"/>
        <v/>
      </c>
      <c r="FO35" s="54" t="str">
        <f t="shared" si="179"/>
        <v/>
      </c>
    </row>
    <row r="36" spans="1:171" ht="17.25">
      <c r="A36" s="222">
        <v>31</v>
      </c>
      <c r="B36" s="222">
        <f>COUNTIF('中間シート (2)'!M:M,行政集計シート※記入不要です!A36)</f>
        <v>0</v>
      </c>
      <c r="C36" s="230" t="str">
        <f t="shared" si="180"/>
        <v/>
      </c>
      <c r="D36" s="230" t="str">
        <f t="shared" si="181"/>
        <v/>
      </c>
      <c r="E36" s="230" t="str">
        <f t="shared" si="182"/>
        <v/>
      </c>
      <c r="F36" s="231"/>
      <c r="G36" s="224" t="str">
        <f>IFERROR(VLOOKUP($A36,'中間シート (2)'!$M$6:$AR$65,G$1,FALSE),"")</f>
        <v/>
      </c>
      <c r="H36" s="224" t="str">
        <f>IFERROR(VLOOKUP($A36,'中間シート (2)'!$M$6:$AR$65,H$1,FALSE),"")</f>
        <v/>
      </c>
      <c r="I36" s="224" t="str">
        <f>IFERROR(VLOOKUP($A36,'中間シート (2)'!$M$6:$AR$65,I$1,FALSE),"")</f>
        <v/>
      </c>
      <c r="J36" s="224" t="str">
        <f>IFERROR(VLOOKUP($A36,'中間シート (2)'!$M$6:$AR$65,J$1,FALSE),"")</f>
        <v/>
      </c>
      <c r="K36" s="224" t="str">
        <f>IFERROR(VLOOKUP($A36,'中間シート (2)'!$M$6:$AR$65,K$1,FALSE),"")</f>
        <v/>
      </c>
      <c r="L36" s="224" t="str">
        <f>IFERROR(VLOOKUP($A36,'中間シート (2)'!$M$6:$AR$65,L$1,FALSE),"")</f>
        <v/>
      </c>
      <c r="M36" s="224" t="str">
        <f>IFERROR(VLOOKUP($A36,'中間シート (2)'!$M$6:$AR$65,M$1,FALSE),"")</f>
        <v/>
      </c>
      <c r="N36" s="224" t="str">
        <f>IFERROR(VLOOKUP($A36,'中間シート (2)'!$M$6:$AR$65,N$1,FALSE),"")</f>
        <v/>
      </c>
      <c r="O36" s="224" t="str">
        <f>IFERROR(VLOOKUP($A36,'中間シート (2)'!$M$6:$AR$65,O$1,FALSE),"")</f>
        <v/>
      </c>
      <c r="P36" s="224" t="str">
        <f>IFERROR(VLOOKUP($A36,'中間シート (2)'!$M$6:$AR$65,P$1,FALSE),"")</f>
        <v/>
      </c>
      <c r="Q36" s="224" t="str">
        <f>IFERROR(VLOOKUP($A36,'中間シート (2)'!$M$6:$AR$65,Q$1,FALSE),"")</f>
        <v/>
      </c>
      <c r="R36" s="224" t="str">
        <f>IFERROR(VLOOKUP($A36,'中間シート (2)'!$M$6:$AR$65,R$1,FALSE),"")</f>
        <v/>
      </c>
      <c r="S36" s="224" t="str">
        <f>IFERROR(VLOOKUP($A36,'中間シート (2)'!$M$6:$AR$65,S$1,FALSE),"")</f>
        <v/>
      </c>
      <c r="T36" s="224" t="str">
        <f>IFERROR(VLOOKUP($A36,'中間シート (2)'!$M$6:$AR$65,T$1,FALSE),"")</f>
        <v/>
      </c>
      <c r="U36" s="224" t="str">
        <f>IFERROR(VLOOKUP($A36,'中間シート (2)'!$M$6:$AR$65,U$1,FALSE),"")</f>
        <v/>
      </c>
      <c r="V36" s="224"/>
      <c r="W36" s="224" t="str">
        <f>IFERROR(VLOOKUP($A36,'中間シート (2)'!$M$6:$AR$65,W$1,FALSE),"")</f>
        <v/>
      </c>
      <c r="X36" s="224" t="str">
        <f>IFERROR(VLOOKUP($A36,'中間シート (2)'!$M$6:$AR$65,X$1,FALSE),"")</f>
        <v/>
      </c>
      <c r="Y36" s="224" t="str">
        <f>IFERROR(VLOOKUP($A36,'中間シート (2)'!$M$6:$AR$65,Y$1,FALSE),"")</f>
        <v/>
      </c>
      <c r="Z36" s="224" t="str">
        <f>IFERROR(VLOOKUP($A36,'中間シート (2)'!$M$6:$AR$65,Z$1,FALSE),"")</f>
        <v/>
      </c>
      <c r="AA36" s="224" t="str">
        <f>IFERROR(VLOOKUP($A36,'中間シート (2)'!$M$6:$AR$65,AA$1,FALSE),"")</f>
        <v/>
      </c>
      <c r="AB36" s="224" t="str">
        <f>IFERROR(VLOOKUP($A36,'中間シート (2)'!$M$6:$AR$65,AB$1,FALSE),"")</f>
        <v/>
      </c>
      <c r="AC36" s="224" t="str">
        <f>IFERROR(VLOOKUP($A36,'中間シート (2)'!$M$6:$AR$65,AC$1,FALSE),"")</f>
        <v/>
      </c>
      <c r="AD36" s="224" t="str">
        <f>IFERROR(VLOOKUP($A36,'中間シート (2)'!$M$6:$AR$65,AD$1,FALSE),"")</f>
        <v/>
      </c>
      <c r="AE36" s="224"/>
      <c r="AF36" s="224"/>
      <c r="AG36" s="224"/>
      <c r="AH36" s="236" t="str">
        <f>IFERROR(VLOOKUP($A36,'中間シート (2)'!$M$6:$BC$67,AH$1,FALSE),"")</f>
        <v/>
      </c>
      <c r="AI36" s="236" t="str">
        <f>IFERROR(VLOOKUP($A36,'中間シート (2)'!$M$6:$BC$67,AI$1,FALSE),"")</f>
        <v/>
      </c>
      <c r="AJ36" s="236" t="str">
        <f>IFERROR(VLOOKUP($A36,'中間シート (2)'!$M$6:$BC$67,AJ$1,FALSE),"")</f>
        <v/>
      </c>
      <c r="AK36" s="236" t="str">
        <f>IFERROR(VLOOKUP($A36,'中間シート (2)'!$M$6:$BC$67,AK$1,FALSE),"")</f>
        <v/>
      </c>
      <c r="AL36" s="236" t="str">
        <f>IFERROR(VLOOKUP($A36,'中間シート (2)'!$M$6:$BC$67,AL$1,FALSE),"")</f>
        <v/>
      </c>
      <c r="AM36" s="236" t="str">
        <f>IFERROR(VLOOKUP($A36,'中間シート (2)'!$M$6:$BC$67,AM$1,FALSE),"")</f>
        <v/>
      </c>
      <c r="AN36" s="236" t="str">
        <f>IFERROR(VLOOKUP($A36,'中間シート (2)'!$M$6:$BC$67,AN$1,FALSE),"")</f>
        <v/>
      </c>
      <c r="AO36" s="236" t="str">
        <f>IFERROR(VLOOKUP($A36,'中間シート (2)'!$M$6:$BC$67,AO$1,FALSE),"")</f>
        <v/>
      </c>
      <c r="AR36" s="225"/>
      <c r="AS36" s="225"/>
      <c r="AT36" s="225"/>
      <c r="AU36" s="54">
        <f t="shared" si="5"/>
        <v>41</v>
      </c>
      <c r="AV36" s="54">
        <f t="shared" si="6"/>
        <v>41</v>
      </c>
      <c r="AW36" s="54" t="str">
        <f t="shared" si="59"/>
        <v/>
      </c>
      <c r="AX36" s="54" t="str">
        <f t="shared" si="60"/>
        <v/>
      </c>
      <c r="AY36" s="54" t="str">
        <f t="shared" si="61"/>
        <v/>
      </c>
      <c r="AZ36" s="54" t="str">
        <f t="shared" si="62"/>
        <v/>
      </c>
      <c r="BA36" s="54" t="str">
        <f t="shared" si="63"/>
        <v/>
      </c>
      <c r="BB36" s="54" t="str">
        <f ca="1">IF(AB36="","",IF(COUNTIF(エラー23シート!$G$5:$G$79, OFFSET(I36,IF(H36="",0,-H36+1),0)*100+OFFSET(X36,IF(H36="",0,-H36+1),0)*10+AB36)&gt;0,23,""))</f>
        <v/>
      </c>
      <c r="BC36" s="54" t="str">
        <f t="shared" si="64"/>
        <v/>
      </c>
      <c r="BD36" s="54" t="str">
        <f t="shared" si="65"/>
        <v/>
      </c>
      <c r="BE36" s="54" t="str">
        <f t="shared" si="66"/>
        <v/>
      </c>
      <c r="BF36" s="54" t="str">
        <f t="shared" si="67"/>
        <v/>
      </c>
      <c r="BG36" s="54" t="str">
        <f t="shared" si="68"/>
        <v/>
      </c>
      <c r="BH36" s="54" t="str">
        <f t="shared" si="69"/>
        <v/>
      </c>
      <c r="BI36" s="54" t="str">
        <f t="shared" si="70"/>
        <v/>
      </c>
      <c r="BJ36" s="54" t="str">
        <f t="shared" si="71"/>
        <v/>
      </c>
      <c r="BK36" s="54" t="str">
        <f t="shared" si="72"/>
        <v/>
      </c>
      <c r="BL36" s="54" t="str">
        <f t="shared" si="73"/>
        <v/>
      </c>
      <c r="BM36" s="54" t="str">
        <f t="shared" si="74"/>
        <v/>
      </c>
      <c r="BN36" s="54" t="str">
        <f t="shared" si="75"/>
        <v/>
      </c>
      <c r="BO36" s="54" t="str">
        <f t="shared" si="76"/>
        <v/>
      </c>
      <c r="BP36" s="54" t="str">
        <f t="shared" si="77"/>
        <v/>
      </c>
      <c r="BQ36" s="54" t="str">
        <f t="shared" si="78"/>
        <v/>
      </c>
      <c r="BR36" s="54" t="str">
        <f t="shared" si="79"/>
        <v/>
      </c>
      <c r="BS36" s="226" t="str">
        <f t="shared" si="80"/>
        <v/>
      </c>
      <c r="BT36" s="54" t="str">
        <f t="shared" si="81"/>
        <v/>
      </c>
      <c r="BU36" s="54" t="str">
        <f t="shared" si="82"/>
        <v/>
      </c>
      <c r="BV36" s="54" t="str">
        <f t="shared" si="83"/>
        <v/>
      </c>
      <c r="BW36" s="54" t="str">
        <f t="shared" si="84"/>
        <v/>
      </c>
      <c r="BX36" s="54" t="str">
        <f t="shared" si="85"/>
        <v/>
      </c>
      <c r="BY36" s="54" t="str">
        <f t="shared" si="86"/>
        <v/>
      </c>
      <c r="BZ36" s="54" t="str">
        <f t="shared" si="87"/>
        <v/>
      </c>
      <c r="CA36" s="54" t="str">
        <f t="shared" si="88"/>
        <v/>
      </c>
      <c r="CB36" s="54" t="str">
        <f t="shared" si="89"/>
        <v/>
      </c>
      <c r="CC36" s="54" t="str">
        <f t="shared" si="90"/>
        <v/>
      </c>
      <c r="CD36" s="54" t="str">
        <f t="shared" si="91"/>
        <v/>
      </c>
      <c r="CE36" s="54" t="str">
        <f t="shared" si="92"/>
        <v/>
      </c>
      <c r="CF36" s="54" t="str">
        <f t="shared" si="93"/>
        <v/>
      </c>
      <c r="CG36" s="54" t="str">
        <f t="shared" si="94"/>
        <v/>
      </c>
      <c r="CH36" s="54" t="str">
        <f t="shared" si="95"/>
        <v/>
      </c>
      <c r="CI36" s="54" t="str">
        <f t="shared" si="96"/>
        <v/>
      </c>
      <c r="CJ36" s="54" t="str">
        <f t="shared" si="97"/>
        <v/>
      </c>
      <c r="CK36" s="54" t="str">
        <f t="shared" si="98"/>
        <v/>
      </c>
      <c r="CL36" s="227" t="str">
        <f t="shared" si="99"/>
        <v/>
      </c>
      <c r="CM36" s="54" t="str">
        <f t="shared" si="100"/>
        <v/>
      </c>
      <c r="CN36" s="54" t="str">
        <f t="shared" si="101"/>
        <v/>
      </c>
      <c r="CO36" s="54" t="str">
        <f t="shared" si="102"/>
        <v/>
      </c>
      <c r="CP36" s="54" t="str">
        <f t="shared" si="103"/>
        <v/>
      </c>
      <c r="CQ36" s="54" t="str">
        <f t="shared" si="104"/>
        <v/>
      </c>
      <c r="CR36" s="54" t="str">
        <f t="shared" si="105"/>
        <v/>
      </c>
      <c r="CS36" s="54" t="str">
        <f t="shared" si="106"/>
        <v/>
      </c>
      <c r="CT36" s="54" t="str">
        <f t="shared" si="107"/>
        <v/>
      </c>
      <c r="CU36" s="54" t="str">
        <f t="shared" si="108"/>
        <v/>
      </c>
      <c r="CV36" s="228">
        <f t="shared" si="109"/>
        <v>0</v>
      </c>
      <c r="CW36" s="54" t="str">
        <f t="shared" si="110"/>
        <v/>
      </c>
      <c r="CX36" s="54" t="str">
        <f t="shared" si="111"/>
        <v/>
      </c>
      <c r="CY36" s="54" t="str">
        <f t="shared" si="112"/>
        <v/>
      </c>
      <c r="CZ36" s="54" t="str">
        <f t="shared" si="113"/>
        <v/>
      </c>
      <c r="DA36" s="54" t="str">
        <f t="shared" si="114"/>
        <v/>
      </c>
      <c r="DB36" s="54" t="str">
        <f t="shared" si="115"/>
        <v/>
      </c>
      <c r="DC36" s="54" t="str">
        <f t="shared" si="116"/>
        <v/>
      </c>
      <c r="DD36" s="54" t="str">
        <f t="shared" si="117"/>
        <v/>
      </c>
      <c r="DE36" s="54" t="str">
        <f t="shared" si="118"/>
        <v/>
      </c>
      <c r="DF36" s="54" t="str">
        <f t="shared" si="119"/>
        <v/>
      </c>
      <c r="DG36" s="54" t="str">
        <f t="shared" si="120"/>
        <v/>
      </c>
      <c r="DH36" s="54" t="str">
        <f t="shared" si="121"/>
        <v/>
      </c>
      <c r="DI36" s="54" t="str">
        <f t="shared" si="122"/>
        <v/>
      </c>
      <c r="DJ36" s="54" t="str">
        <f t="shared" si="123"/>
        <v/>
      </c>
      <c r="DK36" s="54" t="str">
        <f t="shared" si="124"/>
        <v/>
      </c>
      <c r="DL36" s="54" t="str">
        <f t="shared" si="125"/>
        <v/>
      </c>
      <c r="DM36" s="54" t="str">
        <f t="shared" si="126"/>
        <v/>
      </c>
      <c r="DN36" s="54" t="str">
        <f t="shared" si="127"/>
        <v/>
      </c>
      <c r="DO36" s="54" t="str">
        <f t="shared" si="128"/>
        <v/>
      </c>
      <c r="DP36" s="54" t="str">
        <f t="shared" si="129"/>
        <v/>
      </c>
      <c r="DQ36" s="54" t="str">
        <f t="shared" si="130"/>
        <v/>
      </c>
      <c r="DR36" s="54" t="str">
        <f t="shared" si="131"/>
        <v/>
      </c>
      <c r="DS36" s="54" t="str">
        <f t="shared" si="132"/>
        <v/>
      </c>
      <c r="DT36" s="54" t="str">
        <f t="shared" si="133"/>
        <v/>
      </c>
      <c r="DU36" s="54" t="str">
        <f t="shared" si="134"/>
        <v/>
      </c>
      <c r="DV36" s="54" t="str">
        <f t="shared" si="135"/>
        <v/>
      </c>
      <c r="DW36" s="54" t="str">
        <f t="shared" si="136"/>
        <v/>
      </c>
      <c r="DX36" s="54" t="str">
        <f t="shared" si="137"/>
        <v/>
      </c>
      <c r="DY36" s="54" t="str">
        <f t="shared" si="138"/>
        <v/>
      </c>
      <c r="DZ36" s="54" t="str">
        <f t="shared" si="139"/>
        <v/>
      </c>
      <c r="EA36" s="54" t="str">
        <f t="shared" si="140"/>
        <v/>
      </c>
      <c r="EB36" s="54" t="str">
        <f t="shared" si="141"/>
        <v/>
      </c>
      <c r="EC36" s="54" t="str">
        <f t="shared" si="142"/>
        <v/>
      </c>
      <c r="ED36" s="54" t="str">
        <f t="shared" si="143"/>
        <v/>
      </c>
      <c r="EE36" s="54" t="str">
        <f t="shared" si="144"/>
        <v/>
      </c>
      <c r="EF36" s="54" t="str">
        <f t="shared" si="145"/>
        <v/>
      </c>
      <c r="EG36" s="54" t="str">
        <f t="shared" si="146"/>
        <v/>
      </c>
      <c r="EH36" s="54" t="str">
        <f t="shared" si="147"/>
        <v/>
      </c>
      <c r="EI36" s="54" t="str">
        <f t="shared" si="148"/>
        <v/>
      </c>
      <c r="EJ36" s="54" t="str">
        <f t="shared" si="149"/>
        <v/>
      </c>
      <c r="EK36" s="54" t="str">
        <f t="shared" si="150"/>
        <v/>
      </c>
      <c r="EL36" s="54" t="str">
        <f t="shared" si="151"/>
        <v/>
      </c>
      <c r="EM36" s="54" t="str">
        <f t="shared" si="152"/>
        <v/>
      </c>
      <c r="EN36" s="54" t="str">
        <f t="shared" si="153"/>
        <v/>
      </c>
      <c r="EO36" s="54" t="str">
        <f t="shared" si="154"/>
        <v/>
      </c>
      <c r="EP36" s="54" t="str">
        <f t="shared" si="155"/>
        <v/>
      </c>
      <c r="EQ36" s="228" t="str">
        <f t="shared" ca="1" si="156"/>
        <v/>
      </c>
      <c r="ER36" s="228" t="str">
        <f t="shared" ca="1" si="157"/>
        <v/>
      </c>
      <c r="ES36" s="54" t="str">
        <f t="shared" ca="1" si="158"/>
        <v/>
      </c>
      <c r="ET36" s="54" t="str">
        <f t="shared" ca="1" si="159"/>
        <v/>
      </c>
      <c r="EU36" s="54" t="str">
        <f t="shared" ca="1" si="160"/>
        <v/>
      </c>
      <c r="EV36" s="54" t="str">
        <f t="shared" ca="1" si="161"/>
        <v/>
      </c>
      <c r="EW36" s="54" t="str">
        <f t="shared" ca="1" si="162"/>
        <v/>
      </c>
      <c r="EX36" s="54" t="str">
        <f t="shared" ca="1" si="163"/>
        <v/>
      </c>
      <c r="EY36" s="54" t="str">
        <f t="shared" ca="1" si="164"/>
        <v/>
      </c>
      <c r="EZ36" s="54" t="str">
        <f t="shared" ca="1" si="165"/>
        <v/>
      </c>
      <c r="FA36" s="54" t="str">
        <f t="shared" ca="1" si="166"/>
        <v/>
      </c>
      <c r="FB36" s="54" t="str">
        <f t="shared" ca="1" si="167"/>
        <v/>
      </c>
      <c r="FC36" s="54" t="str">
        <f t="shared" ca="1" si="168"/>
        <v/>
      </c>
      <c r="FD36" s="228">
        <f t="shared" si="169"/>
        <v>1</v>
      </c>
      <c r="FE36" s="54" t="str">
        <f t="shared" si="170"/>
        <v/>
      </c>
      <c r="FF36" s="54" t="str">
        <f t="shared" si="171"/>
        <v/>
      </c>
      <c r="FG36" s="54" t="str">
        <f t="shared" si="172"/>
        <v/>
      </c>
      <c r="FH36" s="54" t="str">
        <f t="shared" si="173"/>
        <v/>
      </c>
      <c r="FI36" s="228" t="str">
        <f>IF(B36=0,"",COUNTIF(FD$6:FD36,FD36))</f>
        <v/>
      </c>
      <c r="FJ36" s="54" t="str">
        <f t="shared" si="174"/>
        <v/>
      </c>
      <c r="FK36" s="229" t="str">
        <f t="shared" si="175"/>
        <v/>
      </c>
      <c r="FL36" s="54" t="str">
        <f t="shared" si="176"/>
        <v/>
      </c>
      <c r="FM36" s="54" t="str">
        <f t="shared" si="177"/>
        <v/>
      </c>
      <c r="FN36" s="54" t="str">
        <f t="shared" si="178"/>
        <v/>
      </c>
      <c r="FO36" s="54" t="str">
        <f t="shared" si="179"/>
        <v/>
      </c>
    </row>
    <row r="37" spans="1:171" ht="17.25">
      <c r="A37" s="222">
        <v>32</v>
      </c>
      <c r="B37" s="222">
        <f>COUNTIF('中間シート (2)'!M:M,行政集計シート※記入不要です!A37)</f>
        <v>0</v>
      </c>
      <c r="C37" s="230" t="str">
        <f t="shared" si="180"/>
        <v/>
      </c>
      <c r="D37" s="230" t="str">
        <f t="shared" si="181"/>
        <v/>
      </c>
      <c r="E37" s="230" t="str">
        <f t="shared" si="182"/>
        <v/>
      </c>
      <c r="F37" s="231"/>
      <c r="G37" s="224" t="str">
        <f>IFERROR(VLOOKUP($A37,'中間シート (2)'!$M$6:$AR$65,G$1,FALSE),"")</f>
        <v/>
      </c>
      <c r="H37" s="224" t="str">
        <f>IFERROR(VLOOKUP($A37,'中間シート (2)'!$M$6:$AR$65,H$1,FALSE),"")</f>
        <v/>
      </c>
      <c r="I37" s="224" t="str">
        <f>IFERROR(VLOOKUP($A37,'中間シート (2)'!$M$6:$AR$65,I$1,FALSE),"")</f>
        <v/>
      </c>
      <c r="J37" s="224" t="str">
        <f>IFERROR(VLOOKUP($A37,'中間シート (2)'!$M$6:$AR$65,J$1,FALSE),"")</f>
        <v/>
      </c>
      <c r="K37" s="224" t="str">
        <f>IFERROR(VLOOKUP($A37,'中間シート (2)'!$M$6:$AR$65,K$1,FALSE),"")</f>
        <v/>
      </c>
      <c r="L37" s="224" t="str">
        <f>IFERROR(VLOOKUP($A37,'中間シート (2)'!$M$6:$AR$65,L$1,FALSE),"")</f>
        <v/>
      </c>
      <c r="M37" s="224" t="str">
        <f>IFERROR(VLOOKUP($A37,'中間シート (2)'!$M$6:$AR$65,M$1,FALSE),"")</f>
        <v/>
      </c>
      <c r="N37" s="224" t="str">
        <f>IFERROR(VLOOKUP($A37,'中間シート (2)'!$M$6:$AR$65,N$1,FALSE),"")</f>
        <v/>
      </c>
      <c r="O37" s="224" t="str">
        <f>IFERROR(VLOOKUP($A37,'中間シート (2)'!$M$6:$AR$65,O$1,FALSE),"")</f>
        <v/>
      </c>
      <c r="P37" s="224" t="str">
        <f>IFERROR(VLOOKUP($A37,'中間シート (2)'!$M$6:$AR$65,P$1,FALSE),"")</f>
        <v/>
      </c>
      <c r="Q37" s="224" t="str">
        <f>IFERROR(VLOOKUP($A37,'中間シート (2)'!$M$6:$AR$65,Q$1,FALSE),"")</f>
        <v/>
      </c>
      <c r="R37" s="224" t="str">
        <f>IFERROR(VLOOKUP($A37,'中間シート (2)'!$M$6:$AR$65,R$1,FALSE),"")</f>
        <v/>
      </c>
      <c r="S37" s="224" t="str">
        <f>IFERROR(VLOOKUP($A37,'中間シート (2)'!$M$6:$AR$65,S$1,FALSE),"")</f>
        <v/>
      </c>
      <c r="T37" s="224" t="str">
        <f>IFERROR(VLOOKUP($A37,'中間シート (2)'!$M$6:$AR$65,T$1,FALSE),"")</f>
        <v/>
      </c>
      <c r="U37" s="224" t="str">
        <f>IFERROR(VLOOKUP($A37,'中間シート (2)'!$M$6:$AR$65,U$1,FALSE),"")</f>
        <v/>
      </c>
      <c r="V37" s="224"/>
      <c r="W37" s="224" t="str">
        <f>IFERROR(VLOOKUP($A37,'中間シート (2)'!$M$6:$AR$65,W$1,FALSE),"")</f>
        <v/>
      </c>
      <c r="X37" s="224" t="str">
        <f>IFERROR(VLOOKUP($A37,'中間シート (2)'!$M$6:$AR$65,X$1,FALSE),"")</f>
        <v/>
      </c>
      <c r="Y37" s="224" t="str">
        <f>IFERROR(VLOOKUP($A37,'中間シート (2)'!$M$6:$AR$65,Y$1,FALSE),"")</f>
        <v/>
      </c>
      <c r="Z37" s="224" t="str">
        <f>IFERROR(VLOOKUP($A37,'中間シート (2)'!$M$6:$AR$65,Z$1,FALSE),"")</f>
        <v/>
      </c>
      <c r="AA37" s="224" t="str">
        <f>IFERROR(VLOOKUP($A37,'中間シート (2)'!$M$6:$AR$65,AA$1,FALSE),"")</f>
        <v/>
      </c>
      <c r="AB37" s="224" t="str">
        <f>IFERROR(VLOOKUP($A37,'中間シート (2)'!$M$6:$AR$65,AB$1,FALSE),"")</f>
        <v/>
      </c>
      <c r="AC37" s="224" t="str">
        <f>IFERROR(VLOOKUP($A37,'中間シート (2)'!$M$6:$AR$65,AC$1,FALSE),"")</f>
        <v/>
      </c>
      <c r="AD37" s="224" t="str">
        <f>IFERROR(VLOOKUP($A37,'中間シート (2)'!$M$6:$AR$65,AD$1,FALSE),"")</f>
        <v/>
      </c>
      <c r="AE37" s="224"/>
      <c r="AF37" s="224"/>
      <c r="AG37" s="224"/>
      <c r="AH37" s="236" t="str">
        <f>IFERROR(VLOOKUP($A37,'中間シート (2)'!$M$6:$BC$67,AH$1,FALSE),"")</f>
        <v/>
      </c>
      <c r="AI37" s="236" t="str">
        <f>IFERROR(VLOOKUP($A37,'中間シート (2)'!$M$6:$BC$67,AI$1,FALSE),"")</f>
        <v/>
      </c>
      <c r="AJ37" s="236" t="str">
        <f>IFERROR(VLOOKUP($A37,'中間シート (2)'!$M$6:$BC$67,AJ$1,FALSE),"")</f>
        <v/>
      </c>
      <c r="AK37" s="236" t="str">
        <f>IFERROR(VLOOKUP($A37,'中間シート (2)'!$M$6:$BC$67,AK$1,FALSE),"")</f>
        <v/>
      </c>
      <c r="AL37" s="236" t="str">
        <f>IFERROR(VLOOKUP($A37,'中間シート (2)'!$M$6:$BC$67,AL$1,FALSE),"")</f>
        <v/>
      </c>
      <c r="AM37" s="236" t="str">
        <f>IFERROR(VLOOKUP($A37,'中間シート (2)'!$M$6:$BC$67,AM$1,FALSE),"")</f>
        <v/>
      </c>
      <c r="AN37" s="236" t="str">
        <f>IFERROR(VLOOKUP($A37,'中間シート (2)'!$M$6:$BC$67,AN$1,FALSE),"")</f>
        <v/>
      </c>
      <c r="AO37" s="236" t="str">
        <f>IFERROR(VLOOKUP($A37,'中間シート (2)'!$M$6:$BC$67,AO$1,FALSE),"")</f>
        <v/>
      </c>
      <c r="AR37" s="225"/>
      <c r="AS37" s="225"/>
      <c r="AT37" s="225"/>
      <c r="AU37" s="54">
        <f t="shared" si="5"/>
        <v>41</v>
      </c>
      <c r="AV37" s="54">
        <f t="shared" si="6"/>
        <v>41</v>
      </c>
      <c r="AW37" s="54" t="str">
        <f t="shared" si="59"/>
        <v/>
      </c>
      <c r="AX37" s="54" t="str">
        <f t="shared" si="60"/>
        <v/>
      </c>
      <c r="AY37" s="54" t="str">
        <f t="shared" si="61"/>
        <v/>
      </c>
      <c r="AZ37" s="54" t="str">
        <f t="shared" si="62"/>
        <v/>
      </c>
      <c r="BA37" s="54" t="str">
        <f t="shared" si="63"/>
        <v/>
      </c>
      <c r="BB37" s="54" t="str">
        <f ca="1">IF(AB37="","",IF(COUNTIF(エラー23シート!$G$5:$G$79, OFFSET(I37,IF(H37="",0,-H37+1),0)*100+OFFSET(X37,IF(H37="",0,-H37+1),0)*10+AB37)&gt;0,23,""))</f>
        <v/>
      </c>
      <c r="BC37" s="54" t="str">
        <f t="shared" si="64"/>
        <v/>
      </c>
      <c r="BD37" s="54" t="str">
        <f t="shared" si="65"/>
        <v/>
      </c>
      <c r="BE37" s="54" t="str">
        <f t="shared" si="66"/>
        <v/>
      </c>
      <c r="BF37" s="54" t="str">
        <f t="shared" si="67"/>
        <v/>
      </c>
      <c r="BG37" s="54" t="str">
        <f t="shared" si="68"/>
        <v/>
      </c>
      <c r="BH37" s="54" t="str">
        <f t="shared" si="69"/>
        <v/>
      </c>
      <c r="BI37" s="54" t="str">
        <f t="shared" si="70"/>
        <v/>
      </c>
      <c r="BJ37" s="54" t="str">
        <f t="shared" si="71"/>
        <v/>
      </c>
      <c r="BK37" s="54" t="str">
        <f t="shared" si="72"/>
        <v/>
      </c>
      <c r="BL37" s="54" t="str">
        <f t="shared" si="73"/>
        <v/>
      </c>
      <c r="BM37" s="54" t="str">
        <f t="shared" si="74"/>
        <v/>
      </c>
      <c r="BN37" s="54" t="str">
        <f t="shared" si="75"/>
        <v/>
      </c>
      <c r="BO37" s="54" t="str">
        <f t="shared" si="76"/>
        <v/>
      </c>
      <c r="BP37" s="54" t="str">
        <f t="shared" si="77"/>
        <v/>
      </c>
      <c r="BQ37" s="54" t="str">
        <f t="shared" si="78"/>
        <v/>
      </c>
      <c r="BR37" s="54" t="str">
        <f t="shared" si="79"/>
        <v/>
      </c>
      <c r="BS37" s="226" t="str">
        <f t="shared" si="80"/>
        <v/>
      </c>
      <c r="BT37" s="54" t="str">
        <f t="shared" si="81"/>
        <v/>
      </c>
      <c r="BU37" s="54" t="str">
        <f t="shared" si="82"/>
        <v/>
      </c>
      <c r="BV37" s="54" t="str">
        <f t="shared" si="83"/>
        <v/>
      </c>
      <c r="BW37" s="54" t="str">
        <f t="shared" si="84"/>
        <v/>
      </c>
      <c r="BX37" s="54" t="str">
        <f t="shared" si="85"/>
        <v/>
      </c>
      <c r="BY37" s="54" t="str">
        <f t="shared" si="86"/>
        <v/>
      </c>
      <c r="BZ37" s="54" t="str">
        <f t="shared" si="87"/>
        <v/>
      </c>
      <c r="CA37" s="54" t="str">
        <f t="shared" si="88"/>
        <v/>
      </c>
      <c r="CB37" s="54" t="str">
        <f t="shared" si="89"/>
        <v/>
      </c>
      <c r="CC37" s="54" t="str">
        <f t="shared" si="90"/>
        <v/>
      </c>
      <c r="CD37" s="54" t="str">
        <f t="shared" si="91"/>
        <v/>
      </c>
      <c r="CE37" s="54" t="str">
        <f t="shared" si="92"/>
        <v/>
      </c>
      <c r="CF37" s="54" t="str">
        <f t="shared" si="93"/>
        <v/>
      </c>
      <c r="CG37" s="54" t="str">
        <f t="shared" si="94"/>
        <v/>
      </c>
      <c r="CH37" s="54" t="str">
        <f t="shared" si="95"/>
        <v/>
      </c>
      <c r="CI37" s="54" t="str">
        <f t="shared" si="96"/>
        <v/>
      </c>
      <c r="CJ37" s="54" t="str">
        <f t="shared" si="97"/>
        <v/>
      </c>
      <c r="CK37" s="54" t="str">
        <f t="shared" si="98"/>
        <v/>
      </c>
      <c r="CL37" s="227" t="str">
        <f t="shared" si="99"/>
        <v/>
      </c>
      <c r="CM37" s="54" t="str">
        <f t="shared" si="100"/>
        <v/>
      </c>
      <c r="CN37" s="54" t="str">
        <f t="shared" si="101"/>
        <v/>
      </c>
      <c r="CO37" s="54" t="str">
        <f t="shared" si="102"/>
        <v/>
      </c>
      <c r="CP37" s="54" t="str">
        <f t="shared" si="103"/>
        <v/>
      </c>
      <c r="CQ37" s="54" t="str">
        <f t="shared" si="104"/>
        <v/>
      </c>
      <c r="CR37" s="54" t="str">
        <f t="shared" si="105"/>
        <v/>
      </c>
      <c r="CS37" s="54" t="str">
        <f t="shared" si="106"/>
        <v/>
      </c>
      <c r="CT37" s="54" t="str">
        <f t="shared" si="107"/>
        <v/>
      </c>
      <c r="CU37" s="54" t="str">
        <f t="shared" si="108"/>
        <v/>
      </c>
      <c r="CV37" s="228">
        <f t="shared" si="109"/>
        <v>0</v>
      </c>
      <c r="CW37" s="54" t="str">
        <f t="shared" si="110"/>
        <v/>
      </c>
      <c r="CX37" s="54" t="str">
        <f t="shared" si="111"/>
        <v/>
      </c>
      <c r="CY37" s="54" t="str">
        <f t="shared" si="112"/>
        <v/>
      </c>
      <c r="CZ37" s="54" t="str">
        <f t="shared" si="113"/>
        <v/>
      </c>
      <c r="DA37" s="54" t="str">
        <f t="shared" si="114"/>
        <v/>
      </c>
      <c r="DB37" s="54" t="str">
        <f t="shared" si="115"/>
        <v/>
      </c>
      <c r="DC37" s="54" t="str">
        <f t="shared" si="116"/>
        <v/>
      </c>
      <c r="DD37" s="54" t="str">
        <f t="shared" si="117"/>
        <v/>
      </c>
      <c r="DE37" s="54" t="str">
        <f t="shared" si="118"/>
        <v/>
      </c>
      <c r="DF37" s="54" t="str">
        <f t="shared" si="119"/>
        <v/>
      </c>
      <c r="DG37" s="54" t="str">
        <f t="shared" si="120"/>
        <v/>
      </c>
      <c r="DH37" s="54" t="str">
        <f t="shared" si="121"/>
        <v/>
      </c>
      <c r="DI37" s="54" t="str">
        <f t="shared" si="122"/>
        <v/>
      </c>
      <c r="DJ37" s="54" t="str">
        <f t="shared" si="123"/>
        <v/>
      </c>
      <c r="DK37" s="54" t="str">
        <f t="shared" si="124"/>
        <v/>
      </c>
      <c r="DL37" s="54" t="str">
        <f t="shared" si="125"/>
        <v/>
      </c>
      <c r="DM37" s="54" t="str">
        <f t="shared" si="126"/>
        <v/>
      </c>
      <c r="DN37" s="54" t="str">
        <f t="shared" si="127"/>
        <v/>
      </c>
      <c r="DO37" s="54" t="str">
        <f t="shared" si="128"/>
        <v/>
      </c>
      <c r="DP37" s="54" t="str">
        <f t="shared" si="129"/>
        <v/>
      </c>
      <c r="DQ37" s="54" t="str">
        <f t="shared" si="130"/>
        <v/>
      </c>
      <c r="DR37" s="54" t="str">
        <f t="shared" si="131"/>
        <v/>
      </c>
      <c r="DS37" s="54" t="str">
        <f t="shared" si="132"/>
        <v/>
      </c>
      <c r="DT37" s="54" t="str">
        <f t="shared" si="133"/>
        <v/>
      </c>
      <c r="DU37" s="54" t="str">
        <f t="shared" si="134"/>
        <v/>
      </c>
      <c r="DV37" s="54" t="str">
        <f t="shared" si="135"/>
        <v/>
      </c>
      <c r="DW37" s="54" t="str">
        <f t="shared" si="136"/>
        <v/>
      </c>
      <c r="DX37" s="54" t="str">
        <f t="shared" si="137"/>
        <v/>
      </c>
      <c r="DY37" s="54" t="str">
        <f t="shared" si="138"/>
        <v/>
      </c>
      <c r="DZ37" s="54" t="str">
        <f t="shared" si="139"/>
        <v/>
      </c>
      <c r="EA37" s="54" t="str">
        <f t="shared" si="140"/>
        <v/>
      </c>
      <c r="EB37" s="54" t="str">
        <f t="shared" si="141"/>
        <v/>
      </c>
      <c r="EC37" s="54" t="str">
        <f t="shared" si="142"/>
        <v/>
      </c>
      <c r="ED37" s="54" t="str">
        <f t="shared" si="143"/>
        <v/>
      </c>
      <c r="EE37" s="54" t="str">
        <f t="shared" si="144"/>
        <v/>
      </c>
      <c r="EF37" s="54" t="str">
        <f t="shared" si="145"/>
        <v/>
      </c>
      <c r="EG37" s="54" t="str">
        <f t="shared" si="146"/>
        <v/>
      </c>
      <c r="EH37" s="54" t="str">
        <f t="shared" si="147"/>
        <v/>
      </c>
      <c r="EI37" s="54" t="str">
        <f t="shared" si="148"/>
        <v/>
      </c>
      <c r="EJ37" s="54" t="str">
        <f t="shared" si="149"/>
        <v/>
      </c>
      <c r="EK37" s="54" t="str">
        <f t="shared" si="150"/>
        <v/>
      </c>
      <c r="EL37" s="54" t="str">
        <f t="shared" si="151"/>
        <v/>
      </c>
      <c r="EM37" s="54" t="str">
        <f t="shared" si="152"/>
        <v/>
      </c>
      <c r="EN37" s="54" t="str">
        <f t="shared" si="153"/>
        <v/>
      </c>
      <c r="EO37" s="54" t="str">
        <f t="shared" si="154"/>
        <v/>
      </c>
      <c r="EP37" s="54" t="str">
        <f t="shared" si="155"/>
        <v/>
      </c>
      <c r="EQ37" s="228" t="str">
        <f t="shared" ca="1" si="156"/>
        <v/>
      </c>
      <c r="ER37" s="228" t="str">
        <f t="shared" ca="1" si="157"/>
        <v/>
      </c>
      <c r="ES37" s="54" t="str">
        <f t="shared" ca="1" si="158"/>
        <v/>
      </c>
      <c r="ET37" s="54" t="str">
        <f t="shared" ca="1" si="159"/>
        <v/>
      </c>
      <c r="EU37" s="54" t="str">
        <f t="shared" ca="1" si="160"/>
        <v/>
      </c>
      <c r="EV37" s="54" t="str">
        <f t="shared" ca="1" si="161"/>
        <v/>
      </c>
      <c r="EW37" s="54" t="str">
        <f t="shared" ca="1" si="162"/>
        <v/>
      </c>
      <c r="EX37" s="54" t="str">
        <f t="shared" ca="1" si="163"/>
        <v/>
      </c>
      <c r="EY37" s="54" t="str">
        <f t="shared" ca="1" si="164"/>
        <v/>
      </c>
      <c r="EZ37" s="54" t="str">
        <f t="shared" ca="1" si="165"/>
        <v/>
      </c>
      <c r="FA37" s="54" t="str">
        <f t="shared" ca="1" si="166"/>
        <v/>
      </c>
      <c r="FB37" s="54" t="str">
        <f t="shared" ca="1" si="167"/>
        <v/>
      </c>
      <c r="FC37" s="54" t="str">
        <f t="shared" ca="1" si="168"/>
        <v/>
      </c>
      <c r="FD37" s="228">
        <f t="shared" si="169"/>
        <v>1</v>
      </c>
      <c r="FE37" s="54" t="str">
        <f t="shared" si="170"/>
        <v/>
      </c>
      <c r="FF37" s="54" t="str">
        <f t="shared" si="171"/>
        <v/>
      </c>
      <c r="FG37" s="54" t="str">
        <f t="shared" si="172"/>
        <v/>
      </c>
      <c r="FH37" s="54" t="str">
        <f t="shared" si="173"/>
        <v/>
      </c>
      <c r="FI37" s="228" t="str">
        <f>IF(B37=0,"",COUNTIF(FD$6:FD37,FD37))</f>
        <v/>
      </c>
      <c r="FJ37" s="54" t="str">
        <f t="shared" si="174"/>
        <v/>
      </c>
      <c r="FK37" s="229" t="str">
        <f t="shared" si="175"/>
        <v/>
      </c>
      <c r="FL37" s="54" t="str">
        <f t="shared" si="176"/>
        <v/>
      </c>
      <c r="FM37" s="54" t="str">
        <f t="shared" si="177"/>
        <v/>
      </c>
      <c r="FN37" s="54" t="str">
        <f t="shared" si="178"/>
        <v/>
      </c>
      <c r="FO37" s="54" t="str">
        <f t="shared" si="179"/>
        <v/>
      </c>
    </row>
    <row r="38" spans="1:171" ht="17.25">
      <c r="A38" s="222">
        <v>33</v>
      </c>
      <c r="B38" s="222">
        <f>COUNTIF('中間シート (2)'!M:M,行政集計シート※記入不要です!A38)</f>
        <v>0</v>
      </c>
      <c r="C38" s="230" t="str">
        <f t="shared" si="180"/>
        <v/>
      </c>
      <c r="D38" s="230" t="str">
        <f t="shared" si="181"/>
        <v/>
      </c>
      <c r="E38" s="230" t="str">
        <f t="shared" si="182"/>
        <v/>
      </c>
      <c r="F38" s="231"/>
      <c r="G38" s="224" t="str">
        <f>IFERROR(VLOOKUP($A38,'中間シート (2)'!$M$6:$AR$65,G$1,FALSE),"")</f>
        <v/>
      </c>
      <c r="H38" s="224" t="str">
        <f>IFERROR(VLOOKUP($A38,'中間シート (2)'!$M$6:$AR$65,H$1,FALSE),"")</f>
        <v/>
      </c>
      <c r="I38" s="224" t="str">
        <f>IFERROR(VLOOKUP($A38,'中間シート (2)'!$M$6:$AR$65,I$1,FALSE),"")</f>
        <v/>
      </c>
      <c r="J38" s="224" t="str">
        <f>IFERROR(VLOOKUP($A38,'中間シート (2)'!$M$6:$AR$65,J$1,FALSE),"")</f>
        <v/>
      </c>
      <c r="K38" s="224" t="str">
        <f>IFERROR(VLOOKUP($A38,'中間シート (2)'!$M$6:$AR$65,K$1,FALSE),"")</f>
        <v/>
      </c>
      <c r="L38" s="224" t="str">
        <f>IFERROR(VLOOKUP($A38,'中間シート (2)'!$M$6:$AR$65,L$1,FALSE),"")</f>
        <v/>
      </c>
      <c r="M38" s="224" t="str">
        <f>IFERROR(VLOOKUP($A38,'中間シート (2)'!$M$6:$AR$65,M$1,FALSE),"")</f>
        <v/>
      </c>
      <c r="N38" s="224" t="str">
        <f>IFERROR(VLOOKUP($A38,'中間シート (2)'!$M$6:$AR$65,N$1,FALSE),"")</f>
        <v/>
      </c>
      <c r="O38" s="224" t="str">
        <f>IFERROR(VLOOKUP($A38,'中間シート (2)'!$M$6:$AR$65,O$1,FALSE),"")</f>
        <v/>
      </c>
      <c r="P38" s="224" t="str">
        <f>IFERROR(VLOOKUP($A38,'中間シート (2)'!$M$6:$AR$65,P$1,FALSE),"")</f>
        <v/>
      </c>
      <c r="Q38" s="224" t="str">
        <f>IFERROR(VLOOKUP($A38,'中間シート (2)'!$M$6:$AR$65,Q$1,FALSE),"")</f>
        <v/>
      </c>
      <c r="R38" s="224" t="str">
        <f>IFERROR(VLOOKUP($A38,'中間シート (2)'!$M$6:$AR$65,R$1,FALSE),"")</f>
        <v/>
      </c>
      <c r="S38" s="224" t="str">
        <f>IFERROR(VLOOKUP($A38,'中間シート (2)'!$M$6:$AR$65,S$1,FALSE),"")</f>
        <v/>
      </c>
      <c r="T38" s="224" t="str">
        <f>IFERROR(VLOOKUP($A38,'中間シート (2)'!$M$6:$AR$65,T$1,FALSE),"")</f>
        <v/>
      </c>
      <c r="U38" s="224" t="str">
        <f>IFERROR(VLOOKUP($A38,'中間シート (2)'!$M$6:$AR$65,U$1,FALSE),"")</f>
        <v/>
      </c>
      <c r="V38" s="224"/>
      <c r="W38" s="224" t="str">
        <f>IFERROR(VLOOKUP($A38,'中間シート (2)'!$M$6:$AR$65,W$1,FALSE),"")</f>
        <v/>
      </c>
      <c r="X38" s="224" t="str">
        <f>IFERROR(VLOOKUP($A38,'中間シート (2)'!$M$6:$AR$65,X$1,FALSE),"")</f>
        <v/>
      </c>
      <c r="Y38" s="224" t="str">
        <f>IFERROR(VLOOKUP($A38,'中間シート (2)'!$M$6:$AR$65,Y$1,FALSE),"")</f>
        <v/>
      </c>
      <c r="Z38" s="224" t="str">
        <f>IFERROR(VLOOKUP($A38,'中間シート (2)'!$M$6:$AR$65,Z$1,FALSE),"")</f>
        <v/>
      </c>
      <c r="AA38" s="224" t="str">
        <f>IFERROR(VLOOKUP($A38,'中間シート (2)'!$M$6:$AR$65,AA$1,FALSE),"")</f>
        <v/>
      </c>
      <c r="AB38" s="224" t="str">
        <f>IFERROR(VLOOKUP($A38,'中間シート (2)'!$M$6:$AR$65,AB$1,FALSE),"")</f>
        <v/>
      </c>
      <c r="AC38" s="224" t="str">
        <f>IFERROR(VLOOKUP($A38,'中間シート (2)'!$M$6:$AR$65,AC$1,FALSE),"")</f>
        <v/>
      </c>
      <c r="AD38" s="224" t="str">
        <f>IFERROR(VLOOKUP($A38,'中間シート (2)'!$M$6:$AR$65,AD$1,FALSE),"")</f>
        <v/>
      </c>
      <c r="AE38" s="224"/>
      <c r="AF38" s="224"/>
      <c r="AG38" s="224"/>
      <c r="AH38" s="236" t="str">
        <f>IFERROR(VLOOKUP($A38,'中間シート (2)'!$M$6:$BC$67,AH$1,FALSE),"")</f>
        <v/>
      </c>
      <c r="AI38" s="236" t="str">
        <f>IFERROR(VLOOKUP($A38,'中間シート (2)'!$M$6:$BC$67,AI$1,FALSE),"")</f>
        <v/>
      </c>
      <c r="AJ38" s="236" t="str">
        <f>IFERROR(VLOOKUP($A38,'中間シート (2)'!$M$6:$BC$67,AJ$1,FALSE),"")</f>
        <v/>
      </c>
      <c r="AK38" s="236" t="str">
        <f>IFERROR(VLOOKUP($A38,'中間シート (2)'!$M$6:$BC$67,AK$1,FALSE),"")</f>
        <v/>
      </c>
      <c r="AL38" s="236" t="str">
        <f>IFERROR(VLOOKUP($A38,'中間シート (2)'!$M$6:$BC$67,AL$1,FALSE),"")</f>
        <v/>
      </c>
      <c r="AM38" s="236" t="str">
        <f>IFERROR(VLOOKUP($A38,'中間シート (2)'!$M$6:$BC$67,AM$1,FALSE),"")</f>
        <v/>
      </c>
      <c r="AN38" s="236" t="str">
        <f>IFERROR(VLOOKUP($A38,'中間シート (2)'!$M$6:$BC$67,AN$1,FALSE),"")</f>
        <v/>
      </c>
      <c r="AO38" s="236" t="str">
        <f>IFERROR(VLOOKUP($A38,'中間シート (2)'!$M$6:$BC$67,AO$1,FALSE),"")</f>
        <v/>
      </c>
      <c r="AR38" s="225"/>
      <c r="AS38" s="225"/>
      <c r="AT38" s="225"/>
      <c r="AU38" s="54">
        <f t="shared" ref="AU38:AU65" si="183">IF(ISNUMBER(E38),"",41)</f>
        <v>41</v>
      </c>
      <c r="AV38" s="54">
        <f t="shared" ref="AV38:AV65" si="184">IF(AND(ISNUMBER(E38),E38&gt;=100,E38&lt;=799),"",41)</f>
        <v>41</v>
      </c>
      <c r="AW38" s="54" t="str">
        <f t="shared" si="59"/>
        <v/>
      </c>
      <c r="AX38" s="54" t="str">
        <f t="shared" si="60"/>
        <v/>
      </c>
      <c r="AY38" s="54" t="str">
        <f t="shared" si="61"/>
        <v/>
      </c>
      <c r="AZ38" s="54" t="str">
        <f t="shared" si="62"/>
        <v/>
      </c>
      <c r="BA38" s="54" t="str">
        <f t="shared" si="63"/>
        <v/>
      </c>
      <c r="BB38" s="54" t="str">
        <f ca="1">IF(AB38="","",IF(COUNTIF(エラー23シート!$G$5:$G$79, OFFSET(I38,IF(H38="",0,-H38+1),0)*100+OFFSET(X38,IF(H38="",0,-H38+1),0)*10+AB38)&gt;0,23,""))</f>
        <v/>
      </c>
      <c r="BC38" s="54" t="str">
        <f t="shared" si="64"/>
        <v/>
      </c>
      <c r="BD38" s="54" t="str">
        <f t="shared" si="65"/>
        <v/>
      </c>
      <c r="BE38" s="54" t="str">
        <f t="shared" si="66"/>
        <v/>
      </c>
      <c r="BF38" s="54" t="str">
        <f t="shared" si="67"/>
        <v/>
      </c>
      <c r="BG38" s="54" t="str">
        <f t="shared" si="68"/>
        <v/>
      </c>
      <c r="BH38" s="54" t="str">
        <f t="shared" si="69"/>
        <v/>
      </c>
      <c r="BI38" s="54" t="str">
        <f t="shared" si="70"/>
        <v/>
      </c>
      <c r="BJ38" s="54" t="str">
        <f t="shared" si="71"/>
        <v/>
      </c>
      <c r="BK38" s="54" t="str">
        <f t="shared" si="72"/>
        <v/>
      </c>
      <c r="BL38" s="54" t="str">
        <f t="shared" si="73"/>
        <v/>
      </c>
      <c r="BM38" s="54" t="str">
        <f t="shared" si="74"/>
        <v/>
      </c>
      <c r="BN38" s="54" t="str">
        <f t="shared" si="75"/>
        <v/>
      </c>
      <c r="BO38" s="54" t="str">
        <f t="shared" si="76"/>
        <v/>
      </c>
      <c r="BP38" s="54" t="str">
        <f t="shared" si="77"/>
        <v/>
      </c>
      <c r="BQ38" s="54" t="str">
        <f t="shared" si="78"/>
        <v/>
      </c>
      <c r="BR38" s="54" t="str">
        <f t="shared" si="79"/>
        <v/>
      </c>
      <c r="BS38" s="226" t="str">
        <f t="shared" si="80"/>
        <v/>
      </c>
      <c r="BT38" s="54" t="str">
        <f t="shared" si="81"/>
        <v/>
      </c>
      <c r="BU38" s="54" t="str">
        <f t="shared" si="82"/>
        <v/>
      </c>
      <c r="BV38" s="54" t="str">
        <f t="shared" si="83"/>
        <v/>
      </c>
      <c r="BW38" s="54" t="str">
        <f t="shared" si="84"/>
        <v/>
      </c>
      <c r="BX38" s="54" t="str">
        <f t="shared" si="85"/>
        <v/>
      </c>
      <c r="BY38" s="54" t="str">
        <f t="shared" si="86"/>
        <v/>
      </c>
      <c r="BZ38" s="54" t="str">
        <f t="shared" si="87"/>
        <v/>
      </c>
      <c r="CA38" s="54" t="str">
        <f t="shared" si="88"/>
        <v/>
      </c>
      <c r="CB38" s="54" t="str">
        <f t="shared" si="89"/>
        <v/>
      </c>
      <c r="CC38" s="54" t="str">
        <f t="shared" si="90"/>
        <v/>
      </c>
      <c r="CD38" s="54" t="str">
        <f t="shared" si="91"/>
        <v/>
      </c>
      <c r="CE38" s="54" t="str">
        <f t="shared" si="92"/>
        <v/>
      </c>
      <c r="CF38" s="54" t="str">
        <f t="shared" si="93"/>
        <v/>
      </c>
      <c r="CG38" s="54" t="str">
        <f t="shared" si="94"/>
        <v/>
      </c>
      <c r="CH38" s="54" t="str">
        <f t="shared" si="95"/>
        <v/>
      </c>
      <c r="CI38" s="54" t="str">
        <f t="shared" si="96"/>
        <v/>
      </c>
      <c r="CJ38" s="54" t="str">
        <f t="shared" si="97"/>
        <v/>
      </c>
      <c r="CK38" s="54" t="str">
        <f t="shared" si="98"/>
        <v/>
      </c>
      <c r="CL38" s="227" t="str">
        <f t="shared" si="99"/>
        <v/>
      </c>
      <c r="CM38" s="54" t="str">
        <f t="shared" si="100"/>
        <v/>
      </c>
      <c r="CN38" s="54" t="str">
        <f t="shared" si="101"/>
        <v/>
      </c>
      <c r="CO38" s="54" t="str">
        <f t="shared" si="102"/>
        <v/>
      </c>
      <c r="CP38" s="54" t="str">
        <f t="shared" si="103"/>
        <v/>
      </c>
      <c r="CQ38" s="54" t="str">
        <f t="shared" si="104"/>
        <v/>
      </c>
      <c r="CR38" s="54" t="str">
        <f t="shared" si="105"/>
        <v/>
      </c>
      <c r="CS38" s="54" t="str">
        <f t="shared" si="106"/>
        <v/>
      </c>
      <c r="CT38" s="54" t="str">
        <f t="shared" si="107"/>
        <v/>
      </c>
      <c r="CU38" s="54" t="str">
        <f t="shared" si="108"/>
        <v/>
      </c>
      <c r="CV38" s="228">
        <f t="shared" si="109"/>
        <v>0</v>
      </c>
      <c r="CW38" s="54" t="str">
        <f t="shared" si="110"/>
        <v/>
      </c>
      <c r="CX38" s="54" t="str">
        <f t="shared" si="111"/>
        <v/>
      </c>
      <c r="CY38" s="54" t="str">
        <f t="shared" si="112"/>
        <v/>
      </c>
      <c r="CZ38" s="54" t="str">
        <f t="shared" si="113"/>
        <v/>
      </c>
      <c r="DA38" s="54" t="str">
        <f t="shared" si="114"/>
        <v/>
      </c>
      <c r="DB38" s="54" t="str">
        <f t="shared" si="115"/>
        <v/>
      </c>
      <c r="DC38" s="54" t="str">
        <f t="shared" si="116"/>
        <v/>
      </c>
      <c r="DD38" s="54" t="str">
        <f t="shared" si="117"/>
        <v/>
      </c>
      <c r="DE38" s="54" t="str">
        <f t="shared" si="118"/>
        <v/>
      </c>
      <c r="DF38" s="54" t="str">
        <f t="shared" si="119"/>
        <v/>
      </c>
      <c r="DG38" s="54" t="str">
        <f t="shared" si="120"/>
        <v/>
      </c>
      <c r="DH38" s="54" t="str">
        <f t="shared" si="121"/>
        <v/>
      </c>
      <c r="DI38" s="54" t="str">
        <f t="shared" si="122"/>
        <v/>
      </c>
      <c r="DJ38" s="54" t="str">
        <f t="shared" si="123"/>
        <v/>
      </c>
      <c r="DK38" s="54" t="str">
        <f t="shared" si="124"/>
        <v/>
      </c>
      <c r="DL38" s="54" t="str">
        <f t="shared" si="125"/>
        <v/>
      </c>
      <c r="DM38" s="54" t="str">
        <f t="shared" si="126"/>
        <v/>
      </c>
      <c r="DN38" s="54" t="str">
        <f t="shared" si="127"/>
        <v/>
      </c>
      <c r="DO38" s="54" t="str">
        <f t="shared" si="128"/>
        <v/>
      </c>
      <c r="DP38" s="54" t="str">
        <f t="shared" si="129"/>
        <v/>
      </c>
      <c r="DQ38" s="54" t="str">
        <f t="shared" si="130"/>
        <v/>
      </c>
      <c r="DR38" s="54" t="str">
        <f t="shared" si="131"/>
        <v/>
      </c>
      <c r="DS38" s="54" t="str">
        <f t="shared" si="132"/>
        <v/>
      </c>
      <c r="DT38" s="54" t="str">
        <f t="shared" si="133"/>
        <v/>
      </c>
      <c r="DU38" s="54" t="str">
        <f t="shared" si="134"/>
        <v/>
      </c>
      <c r="DV38" s="54" t="str">
        <f t="shared" si="135"/>
        <v/>
      </c>
      <c r="DW38" s="54" t="str">
        <f t="shared" si="136"/>
        <v/>
      </c>
      <c r="DX38" s="54" t="str">
        <f t="shared" si="137"/>
        <v/>
      </c>
      <c r="DY38" s="54" t="str">
        <f t="shared" si="138"/>
        <v/>
      </c>
      <c r="DZ38" s="54" t="str">
        <f t="shared" si="139"/>
        <v/>
      </c>
      <c r="EA38" s="54" t="str">
        <f t="shared" si="140"/>
        <v/>
      </c>
      <c r="EB38" s="54" t="str">
        <f t="shared" si="141"/>
        <v/>
      </c>
      <c r="EC38" s="54" t="str">
        <f t="shared" si="142"/>
        <v/>
      </c>
      <c r="ED38" s="54" t="str">
        <f t="shared" si="143"/>
        <v/>
      </c>
      <c r="EE38" s="54" t="str">
        <f t="shared" si="144"/>
        <v/>
      </c>
      <c r="EF38" s="54" t="str">
        <f t="shared" si="145"/>
        <v/>
      </c>
      <c r="EG38" s="54" t="str">
        <f t="shared" si="146"/>
        <v/>
      </c>
      <c r="EH38" s="54" t="str">
        <f t="shared" si="147"/>
        <v/>
      </c>
      <c r="EI38" s="54" t="str">
        <f t="shared" si="148"/>
        <v/>
      </c>
      <c r="EJ38" s="54" t="str">
        <f t="shared" si="149"/>
        <v/>
      </c>
      <c r="EK38" s="54" t="str">
        <f t="shared" si="150"/>
        <v/>
      </c>
      <c r="EL38" s="54" t="str">
        <f t="shared" si="151"/>
        <v/>
      </c>
      <c r="EM38" s="54" t="str">
        <f t="shared" si="152"/>
        <v/>
      </c>
      <c r="EN38" s="54" t="str">
        <f t="shared" si="153"/>
        <v/>
      </c>
      <c r="EO38" s="54" t="str">
        <f t="shared" si="154"/>
        <v/>
      </c>
      <c r="EP38" s="54" t="str">
        <f t="shared" si="155"/>
        <v/>
      </c>
      <c r="EQ38" s="228" t="str">
        <f t="shared" ca="1" si="156"/>
        <v/>
      </c>
      <c r="ER38" s="228" t="str">
        <f t="shared" ca="1" si="157"/>
        <v/>
      </c>
      <c r="ES38" s="54" t="str">
        <f t="shared" ca="1" si="158"/>
        <v/>
      </c>
      <c r="ET38" s="54" t="str">
        <f t="shared" ca="1" si="159"/>
        <v/>
      </c>
      <c r="EU38" s="54" t="str">
        <f t="shared" ca="1" si="160"/>
        <v/>
      </c>
      <c r="EV38" s="54" t="str">
        <f t="shared" ca="1" si="161"/>
        <v/>
      </c>
      <c r="EW38" s="54" t="str">
        <f t="shared" ca="1" si="162"/>
        <v/>
      </c>
      <c r="EX38" s="54" t="str">
        <f t="shared" ca="1" si="163"/>
        <v/>
      </c>
      <c r="EY38" s="54" t="str">
        <f t="shared" ca="1" si="164"/>
        <v/>
      </c>
      <c r="EZ38" s="54" t="str">
        <f t="shared" ca="1" si="165"/>
        <v/>
      </c>
      <c r="FA38" s="54" t="str">
        <f t="shared" ca="1" si="166"/>
        <v/>
      </c>
      <c r="FB38" s="54" t="str">
        <f t="shared" ca="1" si="167"/>
        <v/>
      </c>
      <c r="FC38" s="54" t="str">
        <f t="shared" ca="1" si="168"/>
        <v/>
      </c>
      <c r="FD38" s="228">
        <f t="shared" si="169"/>
        <v>1</v>
      </c>
      <c r="FE38" s="54" t="str">
        <f t="shared" si="170"/>
        <v/>
      </c>
      <c r="FF38" s="54" t="str">
        <f t="shared" si="171"/>
        <v/>
      </c>
      <c r="FG38" s="54" t="str">
        <f t="shared" si="172"/>
        <v/>
      </c>
      <c r="FH38" s="54" t="str">
        <f t="shared" si="173"/>
        <v/>
      </c>
      <c r="FI38" s="228" t="str">
        <f>IF(B38=0,"",COUNTIF(FD$6:FD38,FD38))</f>
        <v/>
      </c>
      <c r="FJ38" s="54" t="str">
        <f t="shared" si="174"/>
        <v/>
      </c>
      <c r="FK38" s="229" t="str">
        <f t="shared" si="175"/>
        <v/>
      </c>
      <c r="FL38" s="54" t="str">
        <f t="shared" si="176"/>
        <v/>
      </c>
      <c r="FM38" s="54" t="str">
        <f t="shared" si="177"/>
        <v/>
      </c>
      <c r="FN38" s="54" t="str">
        <f t="shared" si="178"/>
        <v/>
      </c>
      <c r="FO38" s="54" t="str">
        <f t="shared" si="179"/>
        <v/>
      </c>
    </row>
    <row r="39" spans="1:171" ht="17.25">
      <c r="A39" s="222">
        <v>34</v>
      </c>
      <c r="B39" s="222">
        <f>COUNTIF('中間シート (2)'!M:M,行政集計シート※記入不要です!A39)</f>
        <v>0</v>
      </c>
      <c r="C39" s="230" t="str">
        <f t="shared" si="180"/>
        <v/>
      </c>
      <c r="D39" s="230" t="str">
        <f t="shared" si="181"/>
        <v/>
      </c>
      <c r="E39" s="230" t="str">
        <f t="shared" si="182"/>
        <v/>
      </c>
      <c r="F39" s="231"/>
      <c r="G39" s="224" t="str">
        <f>IFERROR(VLOOKUP($A39,'中間シート (2)'!$M$6:$AR$65,G$1,FALSE),"")</f>
        <v/>
      </c>
      <c r="H39" s="224" t="str">
        <f>IFERROR(VLOOKUP($A39,'中間シート (2)'!$M$6:$AR$65,H$1,FALSE),"")</f>
        <v/>
      </c>
      <c r="I39" s="224" t="str">
        <f>IFERROR(VLOOKUP($A39,'中間シート (2)'!$M$6:$AR$65,I$1,FALSE),"")</f>
        <v/>
      </c>
      <c r="J39" s="224" t="str">
        <f>IFERROR(VLOOKUP($A39,'中間シート (2)'!$M$6:$AR$65,J$1,FALSE),"")</f>
        <v/>
      </c>
      <c r="K39" s="224" t="str">
        <f>IFERROR(VLOOKUP($A39,'中間シート (2)'!$M$6:$AR$65,K$1,FALSE),"")</f>
        <v/>
      </c>
      <c r="L39" s="224" t="str">
        <f>IFERROR(VLOOKUP($A39,'中間シート (2)'!$M$6:$AR$65,L$1,FALSE),"")</f>
        <v/>
      </c>
      <c r="M39" s="224" t="str">
        <f>IFERROR(VLOOKUP($A39,'中間シート (2)'!$M$6:$AR$65,M$1,FALSE),"")</f>
        <v/>
      </c>
      <c r="N39" s="224" t="str">
        <f>IFERROR(VLOOKUP($A39,'中間シート (2)'!$M$6:$AR$65,N$1,FALSE),"")</f>
        <v/>
      </c>
      <c r="O39" s="224" t="str">
        <f>IFERROR(VLOOKUP($A39,'中間シート (2)'!$M$6:$AR$65,O$1,FALSE),"")</f>
        <v/>
      </c>
      <c r="P39" s="224" t="str">
        <f>IFERROR(VLOOKUP($A39,'中間シート (2)'!$M$6:$AR$65,P$1,FALSE),"")</f>
        <v/>
      </c>
      <c r="Q39" s="224" t="str">
        <f>IFERROR(VLOOKUP($A39,'中間シート (2)'!$M$6:$AR$65,Q$1,FALSE),"")</f>
        <v/>
      </c>
      <c r="R39" s="224" t="str">
        <f>IFERROR(VLOOKUP($A39,'中間シート (2)'!$M$6:$AR$65,R$1,FALSE),"")</f>
        <v/>
      </c>
      <c r="S39" s="224" t="str">
        <f>IFERROR(VLOOKUP($A39,'中間シート (2)'!$M$6:$AR$65,S$1,FALSE),"")</f>
        <v/>
      </c>
      <c r="T39" s="224" t="str">
        <f>IFERROR(VLOOKUP($A39,'中間シート (2)'!$M$6:$AR$65,T$1,FALSE),"")</f>
        <v/>
      </c>
      <c r="U39" s="224" t="str">
        <f>IFERROR(VLOOKUP($A39,'中間シート (2)'!$M$6:$AR$65,U$1,FALSE),"")</f>
        <v/>
      </c>
      <c r="V39" s="224"/>
      <c r="W39" s="224" t="str">
        <f>IFERROR(VLOOKUP($A39,'中間シート (2)'!$M$6:$AR$65,W$1,FALSE),"")</f>
        <v/>
      </c>
      <c r="X39" s="224" t="str">
        <f>IFERROR(VLOOKUP($A39,'中間シート (2)'!$M$6:$AR$65,X$1,FALSE),"")</f>
        <v/>
      </c>
      <c r="Y39" s="224" t="str">
        <f>IFERROR(VLOOKUP($A39,'中間シート (2)'!$M$6:$AR$65,Y$1,FALSE),"")</f>
        <v/>
      </c>
      <c r="Z39" s="224" t="str">
        <f>IFERROR(VLOOKUP($A39,'中間シート (2)'!$M$6:$AR$65,Z$1,FALSE),"")</f>
        <v/>
      </c>
      <c r="AA39" s="224" t="str">
        <f>IFERROR(VLOOKUP($A39,'中間シート (2)'!$M$6:$AR$65,AA$1,FALSE),"")</f>
        <v/>
      </c>
      <c r="AB39" s="224" t="str">
        <f>IFERROR(VLOOKUP($A39,'中間シート (2)'!$M$6:$AR$65,AB$1,FALSE),"")</f>
        <v/>
      </c>
      <c r="AC39" s="224" t="str">
        <f>IFERROR(VLOOKUP($A39,'中間シート (2)'!$M$6:$AR$65,AC$1,FALSE),"")</f>
        <v/>
      </c>
      <c r="AD39" s="224" t="str">
        <f>IFERROR(VLOOKUP($A39,'中間シート (2)'!$M$6:$AR$65,AD$1,FALSE),"")</f>
        <v/>
      </c>
      <c r="AE39" s="224"/>
      <c r="AF39" s="224"/>
      <c r="AG39" s="224"/>
      <c r="AH39" s="236" t="str">
        <f>IFERROR(VLOOKUP($A39,'中間シート (2)'!$M$6:$BC$67,AH$1,FALSE),"")</f>
        <v/>
      </c>
      <c r="AI39" s="236" t="str">
        <f>IFERROR(VLOOKUP($A39,'中間シート (2)'!$M$6:$BC$67,AI$1,FALSE),"")</f>
        <v/>
      </c>
      <c r="AJ39" s="236" t="str">
        <f>IFERROR(VLOOKUP($A39,'中間シート (2)'!$M$6:$BC$67,AJ$1,FALSE),"")</f>
        <v/>
      </c>
      <c r="AK39" s="236" t="str">
        <f>IFERROR(VLOOKUP($A39,'中間シート (2)'!$M$6:$BC$67,AK$1,FALSE),"")</f>
        <v/>
      </c>
      <c r="AL39" s="236" t="str">
        <f>IFERROR(VLOOKUP($A39,'中間シート (2)'!$M$6:$BC$67,AL$1,FALSE),"")</f>
        <v/>
      </c>
      <c r="AM39" s="236" t="str">
        <f>IFERROR(VLOOKUP($A39,'中間シート (2)'!$M$6:$BC$67,AM$1,FALSE),"")</f>
        <v/>
      </c>
      <c r="AN39" s="236" t="str">
        <f>IFERROR(VLOOKUP($A39,'中間シート (2)'!$M$6:$BC$67,AN$1,FALSE),"")</f>
        <v/>
      </c>
      <c r="AO39" s="236" t="str">
        <f>IFERROR(VLOOKUP($A39,'中間シート (2)'!$M$6:$BC$67,AO$1,FALSE),"")</f>
        <v/>
      </c>
      <c r="AR39" s="225"/>
      <c r="AS39" s="225"/>
      <c r="AT39" s="225"/>
      <c r="AU39" s="54">
        <f t="shared" si="183"/>
        <v>41</v>
      </c>
      <c r="AV39" s="54">
        <f t="shared" si="184"/>
        <v>41</v>
      </c>
      <c r="AW39" s="54" t="str">
        <f t="shared" si="59"/>
        <v/>
      </c>
      <c r="AX39" s="54" t="str">
        <f t="shared" si="60"/>
        <v/>
      </c>
      <c r="AY39" s="54" t="str">
        <f t="shared" si="61"/>
        <v/>
      </c>
      <c r="AZ39" s="54" t="str">
        <f t="shared" si="62"/>
        <v/>
      </c>
      <c r="BA39" s="54" t="str">
        <f t="shared" si="63"/>
        <v/>
      </c>
      <c r="BB39" s="54" t="str">
        <f ca="1">IF(AB39="","",IF(COUNTIF(エラー23シート!$G$5:$G$79, OFFSET(I39,IF(H39="",0,-H39+1),0)*100+OFFSET(X39,IF(H39="",0,-H39+1),0)*10+AB39)&gt;0,23,""))</f>
        <v/>
      </c>
      <c r="BC39" s="54" t="str">
        <f t="shared" si="64"/>
        <v/>
      </c>
      <c r="BD39" s="54" t="str">
        <f t="shared" si="65"/>
        <v/>
      </c>
      <c r="BE39" s="54" t="str">
        <f t="shared" si="66"/>
        <v/>
      </c>
      <c r="BF39" s="54" t="str">
        <f t="shared" si="67"/>
        <v/>
      </c>
      <c r="BG39" s="54" t="str">
        <f t="shared" si="68"/>
        <v/>
      </c>
      <c r="BH39" s="54" t="str">
        <f t="shared" si="69"/>
        <v/>
      </c>
      <c r="BI39" s="54" t="str">
        <f t="shared" si="70"/>
        <v/>
      </c>
      <c r="BJ39" s="54" t="str">
        <f t="shared" si="71"/>
        <v/>
      </c>
      <c r="BK39" s="54" t="str">
        <f t="shared" si="72"/>
        <v/>
      </c>
      <c r="BL39" s="54" t="str">
        <f t="shared" si="73"/>
        <v/>
      </c>
      <c r="BM39" s="54" t="str">
        <f t="shared" si="74"/>
        <v/>
      </c>
      <c r="BN39" s="54" t="str">
        <f t="shared" si="75"/>
        <v/>
      </c>
      <c r="BO39" s="54" t="str">
        <f t="shared" si="76"/>
        <v/>
      </c>
      <c r="BP39" s="54" t="str">
        <f t="shared" si="77"/>
        <v/>
      </c>
      <c r="BQ39" s="54" t="str">
        <f t="shared" si="78"/>
        <v/>
      </c>
      <c r="BR39" s="54" t="str">
        <f t="shared" si="79"/>
        <v/>
      </c>
      <c r="BS39" s="226" t="str">
        <f t="shared" si="80"/>
        <v/>
      </c>
      <c r="BT39" s="54" t="str">
        <f t="shared" si="81"/>
        <v/>
      </c>
      <c r="BU39" s="54" t="str">
        <f t="shared" si="82"/>
        <v/>
      </c>
      <c r="BV39" s="54" t="str">
        <f t="shared" si="83"/>
        <v/>
      </c>
      <c r="BW39" s="54" t="str">
        <f t="shared" si="84"/>
        <v/>
      </c>
      <c r="BX39" s="54" t="str">
        <f t="shared" si="85"/>
        <v/>
      </c>
      <c r="BY39" s="54" t="str">
        <f t="shared" si="86"/>
        <v/>
      </c>
      <c r="BZ39" s="54" t="str">
        <f t="shared" si="87"/>
        <v/>
      </c>
      <c r="CA39" s="54" t="str">
        <f t="shared" si="88"/>
        <v/>
      </c>
      <c r="CB39" s="54" t="str">
        <f t="shared" si="89"/>
        <v/>
      </c>
      <c r="CC39" s="54" t="str">
        <f t="shared" si="90"/>
        <v/>
      </c>
      <c r="CD39" s="54" t="str">
        <f t="shared" si="91"/>
        <v/>
      </c>
      <c r="CE39" s="54" t="str">
        <f t="shared" si="92"/>
        <v/>
      </c>
      <c r="CF39" s="54" t="str">
        <f t="shared" si="93"/>
        <v/>
      </c>
      <c r="CG39" s="54" t="str">
        <f t="shared" si="94"/>
        <v/>
      </c>
      <c r="CH39" s="54" t="str">
        <f t="shared" si="95"/>
        <v/>
      </c>
      <c r="CI39" s="54" t="str">
        <f t="shared" si="96"/>
        <v/>
      </c>
      <c r="CJ39" s="54" t="str">
        <f t="shared" si="97"/>
        <v/>
      </c>
      <c r="CK39" s="54" t="str">
        <f t="shared" si="98"/>
        <v/>
      </c>
      <c r="CL39" s="227" t="str">
        <f t="shared" si="99"/>
        <v/>
      </c>
      <c r="CM39" s="54" t="str">
        <f t="shared" si="100"/>
        <v/>
      </c>
      <c r="CN39" s="54" t="str">
        <f t="shared" si="101"/>
        <v/>
      </c>
      <c r="CO39" s="54" t="str">
        <f t="shared" si="102"/>
        <v/>
      </c>
      <c r="CP39" s="54" t="str">
        <f t="shared" si="103"/>
        <v/>
      </c>
      <c r="CQ39" s="54" t="str">
        <f t="shared" si="104"/>
        <v/>
      </c>
      <c r="CR39" s="54" t="str">
        <f t="shared" si="105"/>
        <v/>
      </c>
      <c r="CS39" s="54" t="str">
        <f t="shared" si="106"/>
        <v/>
      </c>
      <c r="CT39" s="54" t="str">
        <f t="shared" si="107"/>
        <v/>
      </c>
      <c r="CU39" s="54" t="str">
        <f t="shared" si="108"/>
        <v/>
      </c>
      <c r="CV39" s="228">
        <f t="shared" si="109"/>
        <v>0</v>
      </c>
      <c r="CW39" s="54" t="str">
        <f t="shared" si="110"/>
        <v/>
      </c>
      <c r="CX39" s="54" t="str">
        <f t="shared" si="111"/>
        <v/>
      </c>
      <c r="CY39" s="54" t="str">
        <f t="shared" si="112"/>
        <v/>
      </c>
      <c r="CZ39" s="54" t="str">
        <f t="shared" si="113"/>
        <v/>
      </c>
      <c r="DA39" s="54" t="str">
        <f t="shared" si="114"/>
        <v/>
      </c>
      <c r="DB39" s="54" t="str">
        <f t="shared" si="115"/>
        <v/>
      </c>
      <c r="DC39" s="54" t="str">
        <f t="shared" si="116"/>
        <v/>
      </c>
      <c r="DD39" s="54" t="str">
        <f t="shared" si="117"/>
        <v/>
      </c>
      <c r="DE39" s="54" t="str">
        <f t="shared" si="118"/>
        <v/>
      </c>
      <c r="DF39" s="54" t="str">
        <f t="shared" si="119"/>
        <v/>
      </c>
      <c r="DG39" s="54" t="str">
        <f t="shared" si="120"/>
        <v/>
      </c>
      <c r="DH39" s="54" t="str">
        <f t="shared" si="121"/>
        <v/>
      </c>
      <c r="DI39" s="54" t="str">
        <f t="shared" si="122"/>
        <v/>
      </c>
      <c r="DJ39" s="54" t="str">
        <f t="shared" si="123"/>
        <v/>
      </c>
      <c r="DK39" s="54" t="str">
        <f t="shared" si="124"/>
        <v/>
      </c>
      <c r="DL39" s="54" t="str">
        <f t="shared" si="125"/>
        <v/>
      </c>
      <c r="DM39" s="54" t="str">
        <f t="shared" si="126"/>
        <v/>
      </c>
      <c r="DN39" s="54" t="str">
        <f t="shared" si="127"/>
        <v/>
      </c>
      <c r="DO39" s="54" t="str">
        <f t="shared" si="128"/>
        <v/>
      </c>
      <c r="DP39" s="54" t="str">
        <f t="shared" si="129"/>
        <v/>
      </c>
      <c r="DQ39" s="54" t="str">
        <f t="shared" si="130"/>
        <v/>
      </c>
      <c r="DR39" s="54" t="str">
        <f t="shared" si="131"/>
        <v/>
      </c>
      <c r="DS39" s="54" t="str">
        <f t="shared" si="132"/>
        <v/>
      </c>
      <c r="DT39" s="54" t="str">
        <f t="shared" si="133"/>
        <v/>
      </c>
      <c r="DU39" s="54" t="str">
        <f t="shared" si="134"/>
        <v/>
      </c>
      <c r="DV39" s="54" t="str">
        <f t="shared" si="135"/>
        <v/>
      </c>
      <c r="DW39" s="54" t="str">
        <f t="shared" si="136"/>
        <v/>
      </c>
      <c r="DX39" s="54" t="str">
        <f t="shared" si="137"/>
        <v/>
      </c>
      <c r="DY39" s="54" t="str">
        <f t="shared" si="138"/>
        <v/>
      </c>
      <c r="DZ39" s="54" t="str">
        <f t="shared" si="139"/>
        <v/>
      </c>
      <c r="EA39" s="54" t="str">
        <f t="shared" si="140"/>
        <v/>
      </c>
      <c r="EB39" s="54" t="str">
        <f t="shared" si="141"/>
        <v/>
      </c>
      <c r="EC39" s="54" t="str">
        <f t="shared" si="142"/>
        <v/>
      </c>
      <c r="ED39" s="54" t="str">
        <f t="shared" si="143"/>
        <v/>
      </c>
      <c r="EE39" s="54" t="str">
        <f t="shared" si="144"/>
        <v/>
      </c>
      <c r="EF39" s="54" t="str">
        <f t="shared" si="145"/>
        <v/>
      </c>
      <c r="EG39" s="54" t="str">
        <f t="shared" si="146"/>
        <v/>
      </c>
      <c r="EH39" s="54" t="str">
        <f t="shared" si="147"/>
        <v/>
      </c>
      <c r="EI39" s="54" t="str">
        <f t="shared" si="148"/>
        <v/>
      </c>
      <c r="EJ39" s="54" t="str">
        <f t="shared" si="149"/>
        <v/>
      </c>
      <c r="EK39" s="54" t="str">
        <f t="shared" si="150"/>
        <v/>
      </c>
      <c r="EL39" s="54" t="str">
        <f t="shared" si="151"/>
        <v/>
      </c>
      <c r="EM39" s="54" t="str">
        <f t="shared" si="152"/>
        <v/>
      </c>
      <c r="EN39" s="54" t="str">
        <f t="shared" si="153"/>
        <v/>
      </c>
      <c r="EO39" s="54" t="str">
        <f t="shared" si="154"/>
        <v/>
      </c>
      <c r="EP39" s="54" t="str">
        <f t="shared" si="155"/>
        <v/>
      </c>
      <c r="EQ39" s="228" t="str">
        <f t="shared" ca="1" si="156"/>
        <v/>
      </c>
      <c r="ER39" s="228" t="str">
        <f t="shared" ca="1" si="157"/>
        <v/>
      </c>
      <c r="ES39" s="54" t="str">
        <f t="shared" ca="1" si="158"/>
        <v/>
      </c>
      <c r="ET39" s="54" t="str">
        <f t="shared" ca="1" si="159"/>
        <v/>
      </c>
      <c r="EU39" s="54" t="str">
        <f t="shared" ca="1" si="160"/>
        <v/>
      </c>
      <c r="EV39" s="54" t="str">
        <f t="shared" ca="1" si="161"/>
        <v/>
      </c>
      <c r="EW39" s="54" t="str">
        <f t="shared" ca="1" si="162"/>
        <v/>
      </c>
      <c r="EX39" s="54" t="str">
        <f t="shared" ca="1" si="163"/>
        <v/>
      </c>
      <c r="EY39" s="54" t="str">
        <f t="shared" ca="1" si="164"/>
        <v/>
      </c>
      <c r="EZ39" s="54" t="str">
        <f t="shared" ca="1" si="165"/>
        <v/>
      </c>
      <c r="FA39" s="54" t="str">
        <f t="shared" ca="1" si="166"/>
        <v/>
      </c>
      <c r="FB39" s="54" t="str">
        <f t="shared" ca="1" si="167"/>
        <v/>
      </c>
      <c r="FC39" s="54" t="str">
        <f t="shared" ca="1" si="168"/>
        <v/>
      </c>
      <c r="FD39" s="228">
        <f t="shared" si="169"/>
        <v>1</v>
      </c>
      <c r="FE39" s="54" t="str">
        <f t="shared" si="170"/>
        <v/>
      </c>
      <c r="FF39" s="54" t="str">
        <f t="shared" si="171"/>
        <v/>
      </c>
      <c r="FG39" s="54" t="str">
        <f t="shared" si="172"/>
        <v/>
      </c>
      <c r="FH39" s="54" t="str">
        <f t="shared" si="173"/>
        <v/>
      </c>
      <c r="FI39" s="228" t="str">
        <f>IF(B39=0,"",COUNTIF(FD$6:FD39,FD39))</f>
        <v/>
      </c>
      <c r="FJ39" s="54" t="str">
        <f t="shared" si="174"/>
        <v/>
      </c>
      <c r="FK39" s="229" t="str">
        <f t="shared" si="175"/>
        <v/>
      </c>
      <c r="FL39" s="54" t="str">
        <f t="shared" si="176"/>
        <v/>
      </c>
      <c r="FM39" s="54" t="str">
        <f t="shared" si="177"/>
        <v/>
      </c>
      <c r="FN39" s="54" t="str">
        <f t="shared" si="178"/>
        <v/>
      </c>
      <c r="FO39" s="54" t="str">
        <f t="shared" si="179"/>
        <v/>
      </c>
    </row>
    <row r="40" spans="1:171" ht="17.25">
      <c r="A40" s="222">
        <v>35</v>
      </c>
      <c r="B40" s="222">
        <f>COUNTIF('中間シート (2)'!M:M,行政集計シート※記入不要です!A40)</f>
        <v>0</v>
      </c>
      <c r="C40" s="230" t="str">
        <f t="shared" si="180"/>
        <v/>
      </c>
      <c r="D40" s="230" t="str">
        <f t="shared" si="181"/>
        <v/>
      </c>
      <c r="E40" s="230" t="str">
        <f t="shared" si="182"/>
        <v/>
      </c>
      <c r="F40" s="231"/>
      <c r="G40" s="224" t="str">
        <f>IFERROR(VLOOKUP($A40,'中間シート (2)'!$M$6:$AR$65,G$1,FALSE),"")</f>
        <v/>
      </c>
      <c r="H40" s="224" t="str">
        <f>IFERROR(VLOOKUP($A40,'中間シート (2)'!$M$6:$AR$65,H$1,FALSE),"")</f>
        <v/>
      </c>
      <c r="I40" s="224" t="str">
        <f>IFERROR(VLOOKUP($A40,'中間シート (2)'!$M$6:$AR$65,I$1,FALSE),"")</f>
        <v/>
      </c>
      <c r="J40" s="224" t="str">
        <f>IFERROR(VLOOKUP($A40,'中間シート (2)'!$M$6:$AR$65,J$1,FALSE),"")</f>
        <v/>
      </c>
      <c r="K40" s="224" t="str">
        <f>IFERROR(VLOOKUP($A40,'中間シート (2)'!$M$6:$AR$65,K$1,FALSE),"")</f>
        <v/>
      </c>
      <c r="L40" s="224" t="str">
        <f>IFERROR(VLOOKUP($A40,'中間シート (2)'!$M$6:$AR$65,L$1,FALSE),"")</f>
        <v/>
      </c>
      <c r="M40" s="224" t="str">
        <f>IFERROR(VLOOKUP($A40,'中間シート (2)'!$M$6:$AR$65,M$1,FALSE),"")</f>
        <v/>
      </c>
      <c r="N40" s="224" t="str">
        <f>IFERROR(VLOOKUP($A40,'中間シート (2)'!$M$6:$AR$65,N$1,FALSE),"")</f>
        <v/>
      </c>
      <c r="O40" s="224" t="str">
        <f>IFERROR(VLOOKUP($A40,'中間シート (2)'!$M$6:$AR$65,O$1,FALSE),"")</f>
        <v/>
      </c>
      <c r="P40" s="224" t="str">
        <f>IFERROR(VLOOKUP($A40,'中間シート (2)'!$M$6:$AR$65,P$1,FALSE),"")</f>
        <v/>
      </c>
      <c r="Q40" s="224" t="str">
        <f>IFERROR(VLOOKUP($A40,'中間シート (2)'!$M$6:$AR$65,Q$1,FALSE),"")</f>
        <v/>
      </c>
      <c r="R40" s="224" t="str">
        <f>IFERROR(VLOOKUP($A40,'中間シート (2)'!$M$6:$AR$65,R$1,FALSE),"")</f>
        <v/>
      </c>
      <c r="S40" s="224" t="str">
        <f>IFERROR(VLOOKUP($A40,'中間シート (2)'!$M$6:$AR$65,S$1,FALSE),"")</f>
        <v/>
      </c>
      <c r="T40" s="224" t="str">
        <f>IFERROR(VLOOKUP($A40,'中間シート (2)'!$M$6:$AR$65,T$1,FALSE),"")</f>
        <v/>
      </c>
      <c r="U40" s="224" t="str">
        <f>IFERROR(VLOOKUP($A40,'中間シート (2)'!$M$6:$AR$65,U$1,FALSE),"")</f>
        <v/>
      </c>
      <c r="V40" s="224"/>
      <c r="W40" s="224" t="str">
        <f>IFERROR(VLOOKUP($A40,'中間シート (2)'!$M$6:$AR$65,W$1,FALSE),"")</f>
        <v/>
      </c>
      <c r="X40" s="224" t="str">
        <f>IFERROR(VLOOKUP($A40,'中間シート (2)'!$M$6:$AR$65,X$1,FALSE),"")</f>
        <v/>
      </c>
      <c r="Y40" s="224" t="str">
        <f>IFERROR(VLOOKUP($A40,'中間シート (2)'!$M$6:$AR$65,Y$1,FALSE),"")</f>
        <v/>
      </c>
      <c r="Z40" s="224" t="str">
        <f>IFERROR(VLOOKUP($A40,'中間シート (2)'!$M$6:$AR$65,Z$1,FALSE),"")</f>
        <v/>
      </c>
      <c r="AA40" s="224" t="str">
        <f>IFERROR(VLOOKUP($A40,'中間シート (2)'!$M$6:$AR$65,AA$1,FALSE),"")</f>
        <v/>
      </c>
      <c r="AB40" s="224" t="str">
        <f>IFERROR(VLOOKUP($A40,'中間シート (2)'!$M$6:$AR$65,AB$1,FALSE),"")</f>
        <v/>
      </c>
      <c r="AC40" s="224" t="str">
        <f>IFERROR(VLOOKUP($A40,'中間シート (2)'!$M$6:$AR$65,AC$1,FALSE),"")</f>
        <v/>
      </c>
      <c r="AD40" s="224" t="str">
        <f>IFERROR(VLOOKUP($A40,'中間シート (2)'!$M$6:$AR$65,AD$1,FALSE),"")</f>
        <v/>
      </c>
      <c r="AE40" s="224"/>
      <c r="AF40" s="224"/>
      <c r="AG40" s="224"/>
      <c r="AH40" s="236" t="str">
        <f>IFERROR(VLOOKUP($A40,'中間シート (2)'!$M$6:$BC$67,AH$1,FALSE),"")</f>
        <v/>
      </c>
      <c r="AI40" s="236" t="str">
        <f>IFERROR(VLOOKUP($A40,'中間シート (2)'!$M$6:$BC$67,AI$1,FALSE),"")</f>
        <v/>
      </c>
      <c r="AJ40" s="236" t="str">
        <f>IFERROR(VLOOKUP($A40,'中間シート (2)'!$M$6:$BC$67,AJ$1,FALSE),"")</f>
        <v/>
      </c>
      <c r="AK40" s="236" t="str">
        <f>IFERROR(VLOOKUP($A40,'中間シート (2)'!$M$6:$BC$67,AK$1,FALSE),"")</f>
        <v/>
      </c>
      <c r="AL40" s="236" t="str">
        <f>IFERROR(VLOOKUP($A40,'中間シート (2)'!$M$6:$BC$67,AL$1,FALSE),"")</f>
        <v/>
      </c>
      <c r="AM40" s="236" t="str">
        <f>IFERROR(VLOOKUP($A40,'中間シート (2)'!$M$6:$BC$67,AM$1,FALSE),"")</f>
        <v/>
      </c>
      <c r="AN40" s="236" t="str">
        <f>IFERROR(VLOOKUP($A40,'中間シート (2)'!$M$6:$BC$67,AN$1,FALSE),"")</f>
        <v/>
      </c>
      <c r="AO40" s="236" t="str">
        <f>IFERROR(VLOOKUP($A40,'中間シート (2)'!$M$6:$BC$67,AO$1,FALSE),"")</f>
        <v/>
      </c>
      <c r="AR40" s="225"/>
      <c r="AS40" s="225"/>
      <c r="AT40" s="225"/>
      <c r="AU40" s="54">
        <f t="shared" si="183"/>
        <v>41</v>
      </c>
      <c r="AV40" s="54">
        <f t="shared" si="184"/>
        <v>41</v>
      </c>
      <c r="AW40" s="54" t="str">
        <f t="shared" si="59"/>
        <v/>
      </c>
      <c r="AX40" s="54" t="str">
        <f t="shared" si="60"/>
        <v/>
      </c>
      <c r="AY40" s="54" t="str">
        <f t="shared" si="61"/>
        <v/>
      </c>
      <c r="AZ40" s="54" t="str">
        <f t="shared" si="62"/>
        <v/>
      </c>
      <c r="BA40" s="54" t="str">
        <f t="shared" si="63"/>
        <v/>
      </c>
      <c r="BB40" s="54" t="str">
        <f ca="1">IF(AB40="","",IF(COUNTIF(エラー23シート!$G$5:$G$79, OFFSET(I40,IF(H40="",0,-H40+1),0)*100+OFFSET(X40,IF(H40="",0,-H40+1),0)*10+AB40)&gt;0,23,""))</f>
        <v/>
      </c>
      <c r="BC40" s="54" t="str">
        <f t="shared" si="64"/>
        <v/>
      </c>
      <c r="BD40" s="54" t="str">
        <f t="shared" si="65"/>
        <v/>
      </c>
      <c r="BE40" s="54" t="str">
        <f t="shared" si="66"/>
        <v/>
      </c>
      <c r="BF40" s="54" t="str">
        <f t="shared" si="67"/>
        <v/>
      </c>
      <c r="BG40" s="54" t="str">
        <f t="shared" si="68"/>
        <v/>
      </c>
      <c r="BH40" s="54" t="str">
        <f t="shared" si="69"/>
        <v/>
      </c>
      <c r="BI40" s="54" t="str">
        <f t="shared" si="70"/>
        <v/>
      </c>
      <c r="BJ40" s="54" t="str">
        <f t="shared" si="71"/>
        <v/>
      </c>
      <c r="BK40" s="54" t="str">
        <f t="shared" si="72"/>
        <v/>
      </c>
      <c r="BL40" s="54" t="str">
        <f t="shared" si="73"/>
        <v/>
      </c>
      <c r="BM40" s="54" t="str">
        <f t="shared" si="74"/>
        <v/>
      </c>
      <c r="BN40" s="54" t="str">
        <f t="shared" si="75"/>
        <v/>
      </c>
      <c r="BO40" s="54" t="str">
        <f t="shared" si="76"/>
        <v/>
      </c>
      <c r="BP40" s="54" t="str">
        <f t="shared" si="77"/>
        <v/>
      </c>
      <c r="BQ40" s="54" t="str">
        <f t="shared" si="78"/>
        <v/>
      </c>
      <c r="BR40" s="54" t="str">
        <f t="shared" si="79"/>
        <v/>
      </c>
      <c r="BS40" s="226" t="str">
        <f t="shared" si="80"/>
        <v/>
      </c>
      <c r="BT40" s="54" t="str">
        <f t="shared" si="81"/>
        <v/>
      </c>
      <c r="BU40" s="54" t="str">
        <f t="shared" si="82"/>
        <v/>
      </c>
      <c r="BV40" s="54" t="str">
        <f t="shared" si="83"/>
        <v/>
      </c>
      <c r="BW40" s="54" t="str">
        <f t="shared" si="84"/>
        <v/>
      </c>
      <c r="BX40" s="54" t="str">
        <f t="shared" si="85"/>
        <v/>
      </c>
      <c r="BY40" s="54" t="str">
        <f t="shared" si="86"/>
        <v/>
      </c>
      <c r="BZ40" s="54" t="str">
        <f t="shared" si="87"/>
        <v/>
      </c>
      <c r="CA40" s="54" t="str">
        <f t="shared" si="88"/>
        <v/>
      </c>
      <c r="CB40" s="54" t="str">
        <f t="shared" si="89"/>
        <v/>
      </c>
      <c r="CC40" s="54" t="str">
        <f t="shared" si="90"/>
        <v/>
      </c>
      <c r="CD40" s="54" t="str">
        <f t="shared" si="91"/>
        <v/>
      </c>
      <c r="CE40" s="54" t="str">
        <f t="shared" si="92"/>
        <v/>
      </c>
      <c r="CF40" s="54" t="str">
        <f t="shared" si="93"/>
        <v/>
      </c>
      <c r="CG40" s="54" t="str">
        <f t="shared" si="94"/>
        <v/>
      </c>
      <c r="CH40" s="54" t="str">
        <f t="shared" si="95"/>
        <v/>
      </c>
      <c r="CI40" s="54" t="str">
        <f t="shared" si="96"/>
        <v/>
      </c>
      <c r="CJ40" s="54" t="str">
        <f t="shared" si="97"/>
        <v/>
      </c>
      <c r="CK40" s="54" t="str">
        <f t="shared" si="98"/>
        <v/>
      </c>
      <c r="CL40" s="227" t="str">
        <f t="shared" si="99"/>
        <v/>
      </c>
      <c r="CM40" s="54" t="str">
        <f t="shared" si="100"/>
        <v/>
      </c>
      <c r="CN40" s="54" t="str">
        <f t="shared" si="101"/>
        <v/>
      </c>
      <c r="CO40" s="54" t="str">
        <f t="shared" si="102"/>
        <v/>
      </c>
      <c r="CP40" s="54" t="str">
        <f t="shared" si="103"/>
        <v/>
      </c>
      <c r="CQ40" s="54" t="str">
        <f t="shared" si="104"/>
        <v/>
      </c>
      <c r="CR40" s="54" t="str">
        <f t="shared" si="105"/>
        <v/>
      </c>
      <c r="CS40" s="54" t="str">
        <f t="shared" si="106"/>
        <v/>
      </c>
      <c r="CT40" s="54" t="str">
        <f t="shared" si="107"/>
        <v/>
      </c>
      <c r="CU40" s="54" t="str">
        <f t="shared" si="108"/>
        <v/>
      </c>
      <c r="CV40" s="228">
        <f t="shared" si="109"/>
        <v>0</v>
      </c>
      <c r="CW40" s="54" t="str">
        <f t="shared" si="110"/>
        <v/>
      </c>
      <c r="CX40" s="54" t="str">
        <f t="shared" si="111"/>
        <v/>
      </c>
      <c r="CY40" s="54" t="str">
        <f t="shared" si="112"/>
        <v/>
      </c>
      <c r="CZ40" s="54" t="str">
        <f t="shared" si="113"/>
        <v/>
      </c>
      <c r="DA40" s="54" t="str">
        <f t="shared" si="114"/>
        <v/>
      </c>
      <c r="DB40" s="54" t="str">
        <f t="shared" si="115"/>
        <v/>
      </c>
      <c r="DC40" s="54" t="str">
        <f t="shared" si="116"/>
        <v/>
      </c>
      <c r="DD40" s="54" t="str">
        <f t="shared" si="117"/>
        <v/>
      </c>
      <c r="DE40" s="54" t="str">
        <f t="shared" si="118"/>
        <v/>
      </c>
      <c r="DF40" s="54" t="str">
        <f t="shared" si="119"/>
        <v/>
      </c>
      <c r="DG40" s="54" t="str">
        <f t="shared" si="120"/>
        <v/>
      </c>
      <c r="DH40" s="54" t="str">
        <f t="shared" si="121"/>
        <v/>
      </c>
      <c r="DI40" s="54" t="str">
        <f t="shared" si="122"/>
        <v/>
      </c>
      <c r="DJ40" s="54" t="str">
        <f t="shared" si="123"/>
        <v/>
      </c>
      <c r="DK40" s="54" t="str">
        <f t="shared" si="124"/>
        <v/>
      </c>
      <c r="DL40" s="54" t="str">
        <f t="shared" si="125"/>
        <v/>
      </c>
      <c r="DM40" s="54" t="str">
        <f t="shared" si="126"/>
        <v/>
      </c>
      <c r="DN40" s="54" t="str">
        <f t="shared" si="127"/>
        <v/>
      </c>
      <c r="DO40" s="54" t="str">
        <f t="shared" si="128"/>
        <v/>
      </c>
      <c r="DP40" s="54" t="str">
        <f t="shared" si="129"/>
        <v/>
      </c>
      <c r="DQ40" s="54" t="str">
        <f t="shared" si="130"/>
        <v/>
      </c>
      <c r="DR40" s="54" t="str">
        <f t="shared" si="131"/>
        <v/>
      </c>
      <c r="DS40" s="54" t="str">
        <f t="shared" si="132"/>
        <v/>
      </c>
      <c r="DT40" s="54" t="str">
        <f t="shared" si="133"/>
        <v/>
      </c>
      <c r="DU40" s="54" t="str">
        <f t="shared" si="134"/>
        <v/>
      </c>
      <c r="DV40" s="54" t="str">
        <f t="shared" si="135"/>
        <v/>
      </c>
      <c r="DW40" s="54" t="str">
        <f t="shared" si="136"/>
        <v/>
      </c>
      <c r="DX40" s="54" t="str">
        <f t="shared" si="137"/>
        <v/>
      </c>
      <c r="DY40" s="54" t="str">
        <f t="shared" si="138"/>
        <v/>
      </c>
      <c r="DZ40" s="54" t="str">
        <f t="shared" si="139"/>
        <v/>
      </c>
      <c r="EA40" s="54" t="str">
        <f t="shared" si="140"/>
        <v/>
      </c>
      <c r="EB40" s="54" t="str">
        <f t="shared" si="141"/>
        <v/>
      </c>
      <c r="EC40" s="54" t="str">
        <f t="shared" si="142"/>
        <v/>
      </c>
      <c r="ED40" s="54" t="str">
        <f t="shared" si="143"/>
        <v/>
      </c>
      <c r="EE40" s="54" t="str">
        <f t="shared" si="144"/>
        <v/>
      </c>
      <c r="EF40" s="54" t="str">
        <f t="shared" si="145"/>
        <v/>
      </c>
      <c r="EG40" s="54" t="str">
        <f t="shared" si="146"/>
        <v/>
      </c>
      <c r="EH40" s="54" t="str">
        <f t="shared" si="147"/>
        <v/>
      </c>
      <c r="EI40" s="54" t="str">
        <f t="shared" si="148"/>
        <v/>
      </c>
      <c r="EJ40" s="54" t="str">
        <f t="shared" si="149"/>
        <v/>
      </c>
      <c r="EK40" s="54" t="str">
        <f t="shared" si="150"/>
        <v/>
      </c>
      <c r="EL40" s="54" t="str">
        <f t="shared" si="151"/>
        <v/>
      </c>
      <c r="EM40" s="54" t="str">
        <f t="shared" si="152"/>
        <v/>
      </c>
      <c r="EN40" s="54" t="str">
        <f t="shared" si="153"/>
        <v/>
      </c>
      <c r="EO40" s="54" t="str">
        <f t="shared" si="154"/>
        <v/>
      </c>
      <c r="EP40" s="54" t="str">
        <f t="shared" si="155"/>
        <v/>
      </c>
      <c r="EQ40" s="228" t="str">
        <f t="shared" ca="1" si="156"/>
        <v/>
      </c>
      <c r="ER40" s="228" t="str">
        <f t="shared" ca="1" si="157"/>
        <v/>
      </c>
      <c r="ES40" s="54" t="str">
        <f t="shared" ca="1" si="158"/>
        <v/>
      </c>
      <c r="ET40" s="54" t="str">
        <f t="shared" ca="1" si="159"/>
        <v/>
      </c>
      <c r="EU40" s="54" t="str">
        <f t="shared" ca="1" si="160"/>
        <v/>
      </c>
      <c r="EV40" s="54" t="str">
        <f t="shared" ca="1" si="161"/>
        <v/>
      </c>
      <c r="EW40" s="54" t="str">
        <f t="shared" ca="1" si="162"/>
        <v/>
      </c>
      <c r="EX40" s="54" t="str">
        <f t="shared" ca="1" si="163"/>
        <v/>
      </c>
      <c r="EY40" s="54" t="str">
        <f t="shared" ca="1" si="164"/>
        <v/>
      </c>
      <c r="EZ40" s="54" t="str">
        <f t="shared" ca="1" si="165"/>
        <v/>
      </c>
      <c r="FA40" s="54" t="str">
        <f t="shared" ca="1" si="166"/>
        <v/>
      </c>
      <c r="FB40" s="54" t="str">
        <f t="shared" ca="1" si="167"/>
        <v/>
      </c>
      <c r="FC40" s="54" t="str">
        <f t="shared" ca="1" si="168"/>
        <v/>
      </c>
      <c r="FD40" s="228">
        <f t="shared" si="169"/>
        <v>1</v>
      </c>
      <c r="FE40" s="54" t="str">
        <f t="shared" si="170"/>
        <v/>
      </c>
      <c r="FF40" s="54" t="str">
        <f t="shared" si="171"/>
        <v/>
      </c>
      <c r="FG40" s="54" t="str">
        <f t="shared" si="172"/>
        <v/>
      </c>
      <c r="FH40" s="54" t="str">
        <f t="shared" si="173"/>
        <v/>
      </c>
      <c r="FI40" s="228" t="str">
        <f>IF(B40=0,"",COUNTIF(FD$6:FD40,FD40))</f>
        <v/>
      </c>
      <c r="FJ40" s="54" t="str">
        <f t="shared" si="174"/>
        <v/>
      </c>
      <c r="FK40" s="229" t="str">
        <f t="shared" si="175"/>
        <v/>
      </c>
      <c r="FL40" s="54" t="str">
        <f t="shared" si="176"/>
        <v/>
      </c>
      <c r="FM40" s="54" t="str">
        <f t="shared" si="177"/>
        <v/>
      </c>
      <c r="FN40" s="54" t="str">
        <f t="shared" si="178"/>
        <v/>
      </c>
      <c r="FO40" s="54" t="str">
        <f t="shared" si="179"/>
        <v/>
      </c>
    </row>
    <row r="41" spans="1:171" ht="17.25">
      <c r="A41" s="222">
        <v>36</v>
      </c>
      <c r="B41" s="222">
        <f>COUNTIF('中間シート (2)'!M:M,行政集計シート※記入不要です!A41)</f>
        <v>0</v>
      </c>
      <c r="C41" s="230" t="str">
        <f>IF(OR(G41&lt;&gt;"",H41&lt;&gt;""),C40,"")</f>
        <v/>
      </c>
      <c r="D41" s="230" t="str">
        <f>IF(OR(G41&lt;&gt;"",H41&lt;&gt;""),D40,"")</f>
        <v/>
      </c>
      <c r="E41" s="230" t="str">
        <f t="shared" si="182"/>
        <v/>
      </c>
      <c r="F41" s="231"/>
      <c r="G41" s="224" t="str">
        <f>IFERROR(VLOOKUP($A41,'中間シート (2)'!$M$6:$AR$65,G$1,FALSE),"")</f>
        <v/>
      </c>
      <c r="H41" s="224" t="str">
        <f>IFERROR(VLOOKUP($A41,'中間シート (2)'!$M$6:$AR$65,H$1,FALSE),"")</f>
        <v/>
      </c>
      <c r="I41" s="224" t="str">
        <f>IFERROR(VLOOKUP($A41,'中間シート (2)'!$M$6:$AR$65,I$1,FALSE),"")</f>
        <v/>
      </c>
      <c r="J41" s="224" t="str">
        <f>IFERROR(VLOOKUP($A41,'中間シート (2)'!$M$6:$AR$65,J$1,FALSE),"")</f>
        <v/>
      </c>
      <c r="K41" s="224" t="str">
        <f>IFERROR(VLOOKUP($A41,'中間シート (2)'!$M$6:$AR$65,K$1,FALSE),"")</f>
        <v/>
      </c>
      <c r="L41" s="224" t="str">
        <f>IFERROR(VLOOKUP($A41,'中間シート (2)'!$M$6:$AR$65,L$1,FALSE),"")</f>
        <v/>
      </c>
      <c r="M41" s="224" t="str">
        <f>IFERROR(VLOOKUP($A41,'中間シート (2)'!$M$6:$AR$65,M$1,FALSE),"")</f>
        <v/>
      </c>
      <c r="N41" s="224" t="str">
        <f>IFERROR(VLOOKUP($A41,'中間シート (2)'!$M$6:$AR$65,N$1,FALSE),"")</f>
        <v/>
      </c>
      <c r="O41" s="224" t="str">
        <f>IFERROR(VLOOKUP($A41,'中間シート (2)'!$M$6:$AR$65,O$1,FALSE),"")</f>
        <v/>
      </c>
      <c r="P41" s="224" t="str">
        <f>IFERROR(VLOOKUP($A41,'中間シート (2)'!$M$6:$AR$65,P$1,FALSE),"")</f>
        <v/>
      </c>
      <c r="Q41" s="224" t="str">
        <f>IFERROR(VLOOKUP($A41,'中間シート (2)'!$M$6:$AR$65,Q$1,FALSE),"")</f>
        <v/>
      </c>
      <c r="R41" s="224" t="str">
        <f>IFERROR(VLOOKUP($A41,'中間シート (2)'!$M$6:$AR$65,R$1,FALSE),"")</f>
        <v/>
      </c>
      <c r="S41" s="224" t="str">
        <f>IFERROR(VLOOKUP($A41,'中間シート (2)'!$M$6:$AR$65,S$1,FALSE),"")</f>
        <v/>
      </c>
      <c r="T41" s="224" t="str">
        <f>IFERROR(VLOOKUP($A41,'中間シート (2)'!$M$6:$AR$65,T$1,FALSE),"")</f>
        <v/>
      </c>
      <c r="U41" s="224" t="str">
        <f>IFERROR(VLOOKUP($A41,'中間シート (2)'!$M$6:$AR$65,U$1,FALSE),"")</f>
        <v/>
      </c>
      <c r="V41" s="224"/>
      <c r="W41" s="224" t="str">
        <f>IFERROR(VLOOKUP($A41,'中間シート (2)'!$M$6:$AR$65,W$1,FALSE),"")</f>
        <v/>
      </c>
      <c r="X41" s="224" t="str">
        <f>IFERROR(VLOOKUP($A41,'中間シート (2)'!$M$6:$AR$65,X$1,FALSE),"")</f>
        <v/>
      </c>
      <c r="Y41" s="224" t="str">
        <f>IFERROR(VLOOKUP($A41,'中間シート (2)'!$M$6:$AR$65,Y$1,FALSE),"")</f>
        <v/>
      </c>
      <c r="Z41" s="224" t="str">
        <f>IFERROR(VLOOKUP($A41,'中間シート (2)'!$M$6:$AR$65,Z$1,FALSE),"")</f>
        <v/>
      </c>
      <c r="AA41" s="224" t="str">
        <f>IFERROR(VLOOKUP($A41,'中間シート (2)'!$M$6:$AR$65,AA$1,FALSE),"")</f>
        <v/>
      </c>
      <c r="AB41" s="224" t="str">
        <f>IFERROR(VLOOKUP($A41,'中間シート (2)'!$M$6:$AR$65,AB$1,FALSE),"")</f>
        <v/>
      </c>
      <c r="AC41" s="224" t="str">
        <f>IFERROR(VLOOKUP($A41,'中間シート (2)'!$M$6:$AR$65,AC$1,FALSE),"")</f>
        <v/>
      </c>
      <c r="AD41" s="224" t="str">
        <f>IFERROR(VLOOKUP($A41,'中間シート (2)'!$M$6:$AR$65,AD$1,FALSE),"")</f>
        <v/>
      </c>
      <c r="AE41" s="224"/>
      <c r="AF41" s="224"/>
      <c r="AG41" s="224"/>
      <c r="AH41" s="236" t="str">
        <f>IFERROR(VLOOKUP($A41,'中間シート (2)'!$M$6:$BC$67,AH$1,FALSE),"")</f>
        <v/>
      </c>
      <c r="AI41" s="236" t="str">
        <f>IFERROR(VLOOKUP($A41,'中間シート (2)'!$M$6:$BC$67,AI$1,FALSE),"")</f>
        <v/>
      </c>
      <c r="AJ41" s="236" t="str">
        <f>IFERROR(VLOOKUP($A41,'中間シート (2)'!$M$6:$BC$67,AJ$1,FALSE),"")</f>
        <v/>
      </c>
      <c r="AK41" s="236" t="str">
        <f>IFERROR(VLOOKUP($A41,'中間シート (2)'!$M$6:$BC$67,AK$1,FALSE),"")</f>
        <v/>
      </c>
      <c r="AL41" s="236" t="str">
        <f>IFERROR(VLOOKUP($A41,'中間シート (2)'!$M$6:$BC$67,AL$1,FALSE),"")</f>
        <v/>
      </c>
      <c r="AM41" s="236" t="str">
        <f>IFERROR(VLOOKUP($A41,'中間シート (2)'!$M$6:$BC$67,AM$1,FALSE),"")</f>
        <v/>
      </c>
      <c r="AN41" s="236" t="str">
        <f>IFERROR(VLOOKUP($A41,'中間シート (2)'!$M$6:$BC$67,AN$1,FALSE),"")</f>
        <v/>
      </c>
      <c r="AO41" s="236" t="str">
        <f>IFERROR(VLOOKUP($A41,'中間シート (2)'!$M$6:$BC$67,AO$1,FALSE),"")</f>
        <v/>
      </c>
      <c r="AR41" s="225"/>
      <c r="AS41" s="225"/>
      <c r="AT41" s="225"/>
      <c r="AU41" s="54">
        <f t="shared" si="183"/>
        <v>41</v>
      </c>
      <c r="AV41" s="54">
        <f t="shared" si="184"/>
        <v>41</v>
      </c>
      <c r="AW41" s="54" t="str">
        <f t="shared" si="59"/>
        <v/>
      </c>
      <c r="AX41" s="54" t="str">
        <f t="shared" si="60"/>
        <v/>
      </c>
      <c r="AY41" s="54" t="str">
        <f t="shared" si="61"/>
        <v/>
      </c>
      <c r="AZ41" s="54" t="str">
        <f t="shared" si="62"/>
        <v/>
      </c>
      <c r="BA41" s="54" t="str">
        <f t="shared" si="63"/>
        <v/>
      </c>
      <c r="BB41" s="54" t="str">
        <f ca="1">IF(AB41="","",IF(COUNTIF(エラー23シート!$G$5:$G$79, OFFSET(I41,IF(H41="",0,-H41+1),0)*100+OFFSET(X41,IF(H41="",0,-H41+1),0)*10+AB41)&gt;0,23,""))</f>
        <v/>
      </c>
      <c r="BC41" s="54" t="str">
        <f t="shared" si="64"/>
        <v/>
      </c>
      <c r="BD41" s="54" t="str">
        <f t="shared" si="65"/>
        <v/>
      </c>
      <c r="BE41" s="54" t="str">
        <f t="shared" si="66"/>
        <v/>
      </c>
      <c r="BF41" s="54" t="str">
        <f t="shared" si="67"/>
        <v/>
      </c>
      <c r="BG41" s="54" t="str">
        <f t="shared" si="68"/>
        <v/>
      </c>
      <c r="BH41" s="54" t="str">
        <f t="shared" si="69"/>
        <v/>
      </c>
      <c r="BI41" s="54" t="str">
        <f t="shared" si="70"/>
        <v/>
      </c>
      <c r="BJ41" s="54" t="str">
        <f t="shared" si="71"/>
        <v/>
      </c>
      <c r="BK41" s="54" t="str">
        <f t="shared" si="72"/>
        <v/>
      </c>
      <c r="BL41" s="54" t="str">
        <f t="shared" si="73"/>
        <v/>
      </c>
      <c r="BM41" s="54" t="str">
        <f t="shared" si="74"/>
        <v/>
      </c>
      <c r="BN41" s="54" t="str">
        <f t="shared" si="75"/>
        <v/>
      </c>
      <c r="BO41" s="54" t="str">
        <f t="shared" si="76"/>
        <v/>
      </c>
      <c r="BP41" s="54" t="str">
        <f t="shared" si="77"/>
        <v/>
      </c>
      <c r="BQ41" s="54" t="str">
        <f t="shared" si="78"/>
        <v/>
      </c>
      <c r="BR41" s="54" t="str">
        <f t="shared" si="79"/>
        <v/>
      </c>
      <c r="BS41" s="226" t="str">
        <f t="shared" si="80"/>
        <v/>
      </c>
      <c r="BT41" s="54" t="str">
        <f t="shared" si="81"/>
        <v/>
      </c>
      <c r="BU41" s="54" t="str">
        <f t="shared" si="82"/>
        <v/>
      </c>
      <c r="BV41" s="54" t="str">
        <f t="shared" si="83"/>
        <v/>
      </c>
      <c r="BW41" s="54" t="str">
        <f t="shared" si="84"/>
        <v/>
      </c>
      <c r="BX41" s="54" t="str">
        <f t="shared" si="85"/>
        <v/>
      </c>
      <c r="BY41" s="54" t="str">
        <f t="shared" si="86"/>
        <v/>
      </c>
      <c r="BZ41" s="54" t="str">
        <f t="shared" si="87"/>
        <v/>
      </c>
      <c r="CA41" s="54" t="str">
        <f t="shared" si="88"/>
        <v/>
      </c>
      <c r="CB41" s="54" t="str">
        <f t="shared" si="89"/>
        <v/>
      </c>
      <c r="CC41" s="54" t="str">
        <f t="shared" si="90"/>
        <v/>
      </c>
      <c r="CD41" s="54" t="str">
        <f t="shared" si="91"/>
        <v/>
      </c>
      <c r="CE41" s="54" t="str">
        <f t="shared" si="92"/>
        <v/>
      </c>
      <c r="CF41" s="54" t="str">
        <f t="shared" si="93"/>
        <v/>
      </c>
      <c r="CG41" s="54" t="str">
        <f t="shared" si="94"/>
        <v/>
      </c>
      <c r="CH41" s="54" t="str">
        <f t="shared" si="95"/>
        <v/>
      </c>
      <c r="CI41" s="54" t="str">
        <f t="shared" si="96"/>
        <v/>
      </c>
      <c r="CJ41" s="54" t="str">
        <f t="shared" si="97"/>
        <v/>
      </c>
      <c r="CK41" s="54" t="str">
        <f t="shared" si="98"/>
        <v/>
      </c>
      <c r="CL41" s="227" t="str">
        <f t="shared" si="99"/>
        <v/>
      </c>
      <c r="CM41" s="54" t="str">
        <f t="shared" si="100"/>
        <v/>
      </c>
      <c r="CN41" s="54" t="str">
        <f t="shared" si="101"/>
        <v/>
      </c>
      <c r="CO41" s="54" t="str">
        <f t="shared" si="102"/>
        <v/>
      </c>
      <c r="CP41" s="54" t="str">
        <f t="shared" si="103"/>
        <v/>
      </c>
      <c r="CQ41" s="54" t="str">
        <f t="shared" si="104"/>
        <v/>
      </c>
      <c r="CR41" s="54" t="str">
        <f t="shared" si="105"/>
        <v/>
      </c>
      <c r="CS41" s="54" t="str">
        <f t="shared" si="106"/>
        <v/>
      </c>
      <c r="CT41" s="54" t="str">
        <f t="shared" si="107"/>
        <v/>
      </c>
      <c r="CU41" s="54" t="str">
        <f t="shared" si="108"/>
        <v/>
      </c>
      <c r="CV41" s="228">
        <f t="shared" si="109"/>
        <v>0</v>
      </c>
      <c r="CW41" s="54" t="str">
        <f t="shared" si="110"/>
        <v/>
      </c>
      <c r="CX41" s="54" t="str">
        <f t="shared" si="111"/>
        <v/>
      </c>
      <c r="CY41" s="54" t="str">
        <f t="shared" si="112"/>
        <v/>
      </c>
      <c r="CZ41" s="54" t="str">
        <f t="shared" si="113"/>
        <v/>
      </c>
      <c r="DA41" s="54" t="str">
        <f t="shared" si="114"/>
        <v/>
      </c>
      <c r="DB41" s="54" t="str">
        <f t="shared" si="115"/>
        <v/>
      </c>
      <c r="DC41" s="54" t="str">
        <f t="shared" si="116"/>
        <v/>
      </c>
      <c r="DD41" s="54" t="str">
        <f t="shared" si="117"/>
        <v/>
      </c>
      <c r="DE41" s="54" t="str">
        <f t="shared" si="118"/>
        <v/>
      </c>
      <c r="DF41" s="54" t="str">
        <f t="shared" si="119"/>
        <v/>
      </c>
      <c r="DG41" s="54" t="str">
        <f t="shared" si="120"/>
        <v/>
      </c>
      <c r="DH41" s="54" t="str">
        <f t="shared" si="121"/>
        <v/>
      </c>
      <c r="DI41" s="54" t="str">
        <f t="shared" si="122"/>
        <v/>
      </c>
      <c r="DJ41" s="54" t="str">
        <f t="shared" si="123"/>
        <v/>
      </c>
      <c r="DK41" s="54" t="str">
        <f t="shared" si="124"/>
        <v/>
      </c>
      <c r="DL41" s="54" t="str">
        <f t="shared" si="125"/>
        <v/>
      </c>
      <c r="DM41" s="54" t="str">
        <f t="shared" si="126"/>
        <v/>
      </c>
      <c r="DN41" s="54" t="str">
        <f t="shared" si="127"/>
        <v/>
      </c>
      <c r="DO41" s="54" t="str">
        <f t="shared" si="128"/>
        <v/>
      </c>
      <c r="DP41" s="54" t="str">
        <f t="shared" si="129"/>
        <v/>
      </c>
      <c r="DQ41" s="54" t="str">
        <f t="shared" si="130"/>
        <v/>
      </c>
      <c r="DR41" s="54" t="str">
        <f t="shared" si="131"/>
        <v/>
      </c>
      <c r="DS41" s="54" t="str">
        <f t="shared" si="132"/>
        <v/>
      </c>
      <c r="DT41" s="54" t="str">
        <f t="shared" si="133"/>
        <v/>
      </c>
      <c r="DU41" s="54" t="str">
        <f t="shared" si="134"/>
        <v/>
      </c>
      <c r="DV41" s="54" t="str">
        <f t="shared" si="135"/>
        <v/>
      </c>
      <c r="DW41" s="54" t="str">
        <f t="shared" si="136"/>
        <v/>
      </c>
      <c r="DX41" s="54" t="str">
        <f t="shared" si="137"/>
        <v/>
      </c>
      <c r="DY41" s="54" t="str">
        <f t="shared" si="138"/>
        <v/>
      </c>
      <c r="DZ41" s="54" t="str">
        <f t="shared" si="139"/>
        <v/>
      </c>
      <c r="EA41" s="54" t="str">
        <f t="shared" si="140"/>
        <v/>
      </c>
      <c r="EB41" s="54" t="str">
        <f t="shared" si="141"/>
        <v/>
      </c>
      <c r="EC41" s="54" t="str">
        <f t="shared" si="142"/>
        <v/>
      </c>
      <c r="ED41" s="54" t="str">
        <f t="shared" si="143"/>
        <v/>
      </c>
      <c r="EE41" s="54" t="str">
        <f t="shared" si="144"/>
        <v/>
      </c>
      <c r="EF41" s="54" t="str">
        <f t="shared" si="145"/>
        <v/>
      </c>
      <c r="EG41" s="54" t="str">
        <f t="shared" si="146"/>
        <v/>
      </c>
      <c r="EH41" s="54" t="str">
        <f t="shared" si="147"/>
        <v/>
      </c>
      <c r="EI41" s="54" t="str">
        <f t="shared" si="148"/>
        <v/>
      </c>
      <c r="EJ41" s="54" t="str">
        <f t="shared" si="149"/>
        <v/>
      </c>
      <c r="EK41" s="54" t="str">
        <f t="shared" si="150"/>
        <v/>
      </c>
      <c r="EL41" s="54" t="str">
        <f t="shared" si="151"/>
        <v/>
      </c>
      <c r="EM41" s="54" t="str">
        <f t="shared" si="152"/>
        <v/>
      </c>
      <c r="EN41" s="54" t="str">
        <f t="shared" si="153"/>
        <v/>
      </c>
      <c r="EO41" s="54" t="str">
        <f t="shared" si="154"/>
        <v/>
      </c>
      <c r="EP41" s="54" t="str">
        <f t="shared" si="155"/>
        <v/>
      </c>
      <c r="EQ41" s="228" t="str">
        <f t="shared" ca="1" si="156"/>
        <v/>
      </c>
      <c r="ER41" s="228" t="str">
        <f t="shared" ca="1" si="157"/>
        <v/>
      </c>
      <c r="ES41" s="54" t="str">
        <f t="shared" ca="1" si="158"/>
        <v/>
      </c>
      <c r="ET41" s="54" t="str">
        <f t="shared" ca="1" si="159"/>
        <v/>
      </c>
      <c r="EU41" s="54" t="str">
        <f t="shared" ca="1" si="160"/>
        <v/>
      </c>
      <c r="EV41" s="54" t="str">
        <f t="shared" ca="1" si="161"/>
        <v/>
      </c>
      <c r="EW41" s="54" t="str">
        <f t="shared" ca="1" si="162"/>
        <v/>
      </c>
      <c r="EX41" s="54" t="str">
        <f t="shared" ca="1" si="163"/>
        <v/>
      </c>
      <c r="EY41" s="54" t="str">
        <f t="shared" ca="1" si="164"/>
        <v/>
      </c>
      <c r="EZ41" s="54" t="str">
        <f t="shared" ca="1" si="165"/>
        <v/>
      </c>
      <c r="FA41" s="54" t="str">
        <f t="shared" ca="1" si="166"/>
        <v/>
      </c>
      <c r="FB41" s="54" t="str">
        <f t="shared" ca="1" si="167"/>
        <v/>
      </c>
      <c r="FC41" s="54" t="str">
        <f t="shared" ca="1" si="168"/>
        <v/>
      </c>
      <c r="FD41" s="228">
        <f t="shared" si="169"/>
        <v>1</v>
      </c>
      <c r="FE41" s="54" t="str">
        <f t="shared" si="170"/>
        <v/>
      </c>
      <c r="FF41" s="54" t="str">
        <f t="shared" si="171"/>
        <v/>
      </c>
      <c r="FG41" s="54" t="str">
        <f t="shared" si="172"/>
        <v/>
      </c>
      <c r="FH41" s="54" t="str">
        <f t="shared" si="173"/>
        <v/>
      </c>
      <c r="FI41" s="228" t="str">
        <f>IF(B41=0,"",COUNTIF(FD$6:FD41,FD41))</f>
        <v/>
      </c>
      <c r="FJ41" s="54" t="str">
        <f t="shared" si="174"/>
        <v/>
      </c>
      <c r="FK41" s="229" t="str">
        <f t="shared" si="175"/>
        <v/>
      </c>
      <c r="FL41" s="54" t="str">
        <f t="shared" si="176"/>
        <v/>
      </c>
      <c r="FM41" s="54" t="str">
        <f t="shared" si="177"/>
        <v/>
      </c>
      <c r="FN41" s="54" t="str">
        <f t="shared" si="178"/>
        <v/>
      </c>
      <c r="FO41" s="54" t="str">
        <f t="shared" si="179"/>
        <v/>
      </c>
    </row>
    <row r="42" spans="1:171" ht="17.25">
      <c r="A42" s="222">
        <v>37</v>
      </c>
      <c r="B42" s="222">
        <f>COUNTIF('中間シート (2)'!M:M,行政集計シート※記入不要です!A42)</f>
        <v>0</v>
      </c>
      <c r="C42" s="230" t="str">
        <f>IF(OR(G42&lt;&gt;"",H42&lt;&gt;""),C41,"")</f>
        <v/>
      </c>
      <c r="D42" s="230" t="str">
        <f t="shared" ref="D42:D65" si="185">IF(OR(G42&lt;&gt;"",H42&lt;&gt;""),D41,"")</f>
        <v/>
      </c>
      <c r="E42" s="230" t="str">
        <f t="shared" si="182"/>
        <v/>
      </c>
      <c r="F42" s="231"/>
      <c r="G42" s="224" t="str">
        <f>IFERROR(VLOOKUP($A42,'中間シート (2)'!$M$6:$AR$65,G$1,FALSE),"")</f>
        <v/>
      </c>
      <c r="H42" s="224" t="str">
        <f>IFERROR(VLOOKUP($A42,'中間シート (2)'!$M$6:$AR$65,H$1,FALSE),"")</f>
        <v/>
      </c>
      <c r="I42" s="224" t="str">
        <f>IFERROR(VLOOKUP($A42,'中間シート (2)'!$M$6:$AR$65,I$1,FALSE),"")</f>
        <v/>
      </c>
      <c r="J42" s="224" t="str">
        <f>IFERROR(VLOOKUP($A42,'中間シート (2)'!$M$6:$AR$65,J$1,FALSE),"")</f>
        <v/>
      </c>
      <c r="K42" s="224" t="str">
        <f>IFERROR(VLOOKUP($A42,'中間シート (2)'!$M$6:$AR$65,K$1,FALSE),"")</f>
        <v/>
      </c>
      <c r="L42" s="224" t="str">
        <f>IFERROR(VLOOKUP($A42,'中間シート (2)'!$M$6:$AR$65,L$1,FALSE),"")</f>
        <v/>
      </c>
      <c r="M42" s="224" t="str">
        <f>IFERROR(VLOOKUP($A42,'中間シート (2)'!$M$6:$AR$65,M$1,FALSE),"")</f>
        <v/>
      </c>
      <c r="N42" s="224" t="str">
        <f>IFERROR(VLOOKUP($A42,'中間シート (2)'!$M$6:$AR$65,N$1,FALSE),"")</f>
        <v/>
      </c>
      <c r="O42" s="224" t="str">
        <f>IFERROR(VLOOKUP($A42,'中間シート (2)'!$M$6:$AR$65,O$1,FALSE),"")</f>
        <v/>
      </c>
      <c r="P42" s="224" t="str">
        <f>IFERROR(VLOOKUP($A42,'中間シート (2)'!$M$6:$AR$65,P$1,FALSE),"")</f>
        <v/>
      </c>
      <c r="Q42" s="224" t="str">
        <f>IFERROR(VLOOKUP($A42,'中間シート (2)'!$M$6:$AR$65,Q$1,FALSE),"")</f>
        <v/>
      </c>
      <c r="R42" s="224" t="str">
        <f>IFERROR(VLOOKUP($A42,'中間シート (2)'!$M$6:$AR$65,R$1,FALSE),"")</f>
        <v/>
      </c>
      <c r="S42" s="224" t="str">
        <f>IFERROR(VLOOKUP($A42,'中間シート (2)'!$M$6:$AR$65,S$1,FALSE),"")</f>
        <v/>
      </c>
      <c r="T42" s="224" t="str">
        <f>IFERROR(VLOOKUP($A42,'中間シート (2)'!$M$6:$AR$65,T$1,FALSE),"")</f>
        <v/>
      </c>
      <c r="U42" s="224" t="str">
        <f>IFERROR(VLOOKUP($A42,'中間シート (2)'!$M$6:$AR$65,U$1,FALSE),"")</f>
        <v/>
      </c>
      <c r="V42" s="224"/>
      <c r="W42" s="224" t="str">
        <f>IFERROR(VLOOKUP($A42,'中間シート (2)'!$M$6:$AR$65,W$1,FALSE),"")</f>
        <v/>
      </c>
      <c r="X42" s="224" t="str">
        <f>IFERROR(VLOOKUP($A42,'中間シート (2)'!$M$6:$AR$65,X$1,FALSE),"")</f>
        <v/>
      </c>
      <c r="Y42" s="224" t="str">
        <f>IFERROR(VLOOKUP($A42,'中間シート (2)'!$M$6:$AR$65,Y$1,FALSE),"")</f>
        <v/>
      </c>
      <c r="Z42" s="224" t="str">
        <f>IFERROR(VLOOKUP($A42,'中間シート (2)'!$M$6:$AR$65,Z$1,FALSE),"")</f>
        <v/>
      </c>
      <c r="AA42" s="224" t="str">
        <f>IFERROR(VLOOKUP($A42,'中間シート (2)'!$M$6:$AR$65,AA$1,FALSE),"")</f>
        <v/>
      </c>
      <c r="AB42" s="224" t="str">
        <f>IFERROR(VLOOKUP($A42,'中間シート (2)'!$M$6:$AR$65,AB$1,FALSE),"")</f>
        <v/>
      </c>
      <c r="AC42" s="224" t="str">
        <f>IFERROR(VLOOKUP($A42,'中間シート (2)'!$M$6:$AR$65,AC$1,FALSE),"")</f>
        <v/>
      </c>
      <c r="AD42" s="224" t="str">
        <f>IFERROR(VLOOKUP($A42,'中間シート (2)'!$M$6:$AR$65,AD$1,FALSE),"")</f>
        <v/>
      </c>
      <c r="AE42" s="224"/>
      <c r="AF42" s="224"/>
      <c r="AG42" s="224"/>
      <c r="AH42" s="236" t="str">
        <f>IFERROR(VLOOKUP($A42,'中間シート (2)'!$M$6:$BC$67,AH$1,FALSE),"")</f>
        <v/>
      </c>
      <c r="AI42" s="236" t="str">
        <f>IFERROR(VLOOKUP($A42,'中間シート (2)'!$M$6:$BC$67,AI$1,FALSE),"")</f>
        <v/>
      </c>
      <c r="AJ42" s="236" t="str">
        <f>IFERROR(VLOOKUP($A42,'中間シート (2)'!$M$6:$BC$67,AJ$1,FALSE),"")</f>
        <v/>
      </c>
      <c r="AK42" s="236" t="str">
        <f>IFERROR(VLOOKUP($A42,'中間シート (2)'!$M$6:$BC$67,AK$1,FALSE),"")</f>
        <v/>
      </c>
      <c r="AL42" s="236" t="str">
        <f>IFERROR(VLOOKUP($A42,'中間シート (2)'!$M$6:$BC$67,AL$1,FALSE),"")</f>
        <v/>
      </c>
      <c r="AM42" s="236" t="str">
        <f>IFERROR(VLOOKUP($A42,'中間シート (2)'!$M$6:$BC$67,AM$1,FALSE),"")</f>
        <v/>
      </c>
      <c r="AN42" s="236" t="str">
        <f>IFERROR(VLOOKUP($A42,'中間シート (2)'!$M$6:$BC$67,AN$1,FALSE),"")</f>
        <v/>
      </c>
      <c r="AO42" s="236" t="str">
        <f>IFERROR(VLOOKUP($A42,'中間シート (2)'!$M$6:$BC$67,AO$1,FALSE),"")</f>
        <v/>
      </c>
      <c r="AR42" s="225"/>
      <c r="AS42" s="225"/>
      <c r="AT42" s="225"/>
      <c r="AU42" s="54">
        <f t="shared" si="183"/>
        <v>41</v>
      </c>
      <c r="AV42" s="54">
        <f t="shared" si="184"/>
        <v>41</v>
      </c>
      <c r="AW42" s="54" t="str">
        <f t="shared" si="59"/>
        <v/>
      </c>
      <c r="AX42" s="54" t="str">
        <f t="shared" si="60"/>
        <v/>
      </c>
      <c r="AY42" s="54" t="str">
        <f t="shared" si="61"/>
        <v/>
      </c>
      <c r="AZ42" s="54" t="str">
        <f t="shared" si="62"/>
        <v/>
      </c>
      <c r="BA42" s="54" t="str">
        <f t="shared" si="63"/>
        <v/>
      </c>
      <c r="BB42" s="54" t="str">
        <f ca="1">IF(AB42="","",IF(COUNTIF(エラー23シート!$G$5:$G$79, OFFSET(I42,IF(H42="",0,-H42+1),0)*100+OFFSET(X42,IF(H42="",0,-H42+1),0)*10+AB42)&gt;0,23,""))</f>
        <v/>
      </c>
      <c r="BC42" s="54" t="str">
        <f t="shared" si="64"/>
        <v/>
      </c>
      <c r="BD42" s="54" t="str">
        <f t="shared" si="65"/>
        <v/>
      </c>
      <c r="BE42" s="54" t="str">
        <f t="shared" si="66"/>
        <v/>
      </c>
      <c r="BF42" s="54" t="str">
        <f t="shared" si="67"/>
        <v/>
      </c>
      <c r="BG42" s="54" t="str">
        <f t="shared" si="68"/>
        <v/>
      </c>
      <c r="BH42" s="54" t="str">
        <f t="shared" si="69"/>
        <v/>
      </c>
      <c r="BI42" s="54" t="str">
        <f t="shared" si="70"/>
        <v/>
      </c>
      <c r="BJ42" s="54" t="str">
        <f t="shared" si="71"/>
        <v/>
      </c>
      <c r="BK42" s="54" t="str">
        <f t="shared" si="72"/>
        <v/>
      </c>
      <c r="BL42" s="54" t="str">
        <f t="shared" si="73"/>
        <v/>
      </c>
      <c r="BM42" s="54" t="str">
        <f t="shared" si="74"/>
        <v/>
      </c>
      <c r="BN42" s="54" t="str">
        <f t="shared" si="75"/>
        <v/>
      </c>
      <c r="BO42" s="54" t="str">
        <f t="shared" si="76"/>
        <v/>
      </c>
      <c r="BP42" s="54" t="str">
        <f t="shared" si="77"/>
        <v/>
      </c>
      <c r="BQ42" s="54" t="str">
        <f t="shared" si="78"/>
        <v/>
      </c>
      <c r="BR42" s="54" t="str">
        <f t="shared" si="79"/>
        <v/>
      </c>
      <c r="BS42" s="226" t="str">
        <f t="shared" si="80"/>
        <v/>
      </c>
      <c r="BT42" s="54" t="str">
        <f t="shared" si="81"/>
        <v/>
      </c>
      <c r="BU42" s="54" t="str">
        <f t="shared" si="82"/>
        <v/>
      </c>
      <c r="BV42" s="54" t="str">
        <f t="shared" si="83"/>
        <v/>
      </c>
      <c r="BW42" s="54" t="str">
        <f t="shared" si="84"/>
        <v/>
      </c>
      <c r="BX42" s="54" t="str">
        <f t="shared" si="85"/>
        <v/>
      </c>
      <c r="BY42" s="54" t="str">
        <f t="shared" si="86"/>
        <v/>
      </c>
      <c r="BZ42" s="54" t="str">
        <f t="shared" si="87"/>
        <v/>
      </c>
      <c r="CA42" s="54" t="str">
        <f t="shared" si="88"/>
        <v/>
      </c>
      <c r="CB42" s="54" t="str">
        <f t="shared" si="89"/>
        <v/>
      </c>
      <c r="CC42" s="54" t="str">
        <f t="shared" si="90"/>
        <v/>
      </c>
      <c r="CD42" s="54" t="str">
        <f t="shared" si="91"/>
        <v/>
      </c>
      <c r="CE42" s="54" t="str">
        <f t="shared" si="92"/>
        <v/>
      </c>
      <c r="CF42" s="54" t="str">
        <f t="shared" si="93"/>
        <v/>
      </c>
      <c r="CG42" s="54" t="str">
        <f t="shared" si="94"/>
        <v/>
      </c>
      <c r="CH42" s="54" t="str">
        <f t="shared" si="95"/>
        <v/>
      </c>
      <c r="CI42" s="54" t="str">
        <f t="shared" si="96"/>
        <v/>
      </c>
      <c r="CJ42" s="54" t="str">
        <f t="shared" si="97"/>
        <v/>
      </c>
      <c r="CK42" s="54" t="str">
        <f t="shared" si="98"/>
        <v/>
      </c>
      <c r="CL42" s="227" t="str">
        <f t="shared" si="99"/>
        <v/>
      </c>
      <c r="CM42" s="54" t="str">
        <f t="shared" si="100"/>
        <v/>
      </c>
      <c r="CN42" s="54" t="str">
        <f t="shared" si="101"/>
        <v/>
      </c>
      <c r="CO42" s="54" t="str">
        <f t="shared" si="102"/>
        <v/>
      </c>
      <c r="CP42" s="54" t="str">
        <f t="shared" si="103"/>
        <v/>
      </c>
      <c r="CQ42" s="54" t="str">
        <f t="shared" si="104"/>
        <v/>
      </c>
      <c r="CR42" s="54" t="str">
        <f t="shared" si="105"/>
        <v/>
      </c>
      <c r="CS42" s="54" t="str">
        <f t="shared" si="106"/>
        <v/>
      </c>
      <c r="CT42" s="54" t="str">
        <f t="shared" si="107"/>
        <v/>
      </c>
      <c r="CU42" s="54" t="str">
        <f t="shared" si="108"/>
        <v/>
      </c>
      <c r="CV42" s="228">
        <f t="shared" si="109"/>
        <v>0</v>
      </c>
      <c r="CW42" s="54" t="str">
        <f t="shared" si="110"/>
        <v/>
      </c>
      <c r="CX42" s="54" t="str">
        <f t="shared" si="111"/>
        <v/>
      </c>
      <c r="CY42" s="54" t="str">
        <f t="shared" si="112"/>
        <v/>
      </c>
      <c r="CZ42" s="54" t="str">
        <f t="shared" si="113"/>
        <v/>
      </c>
      <c r="DA42" s="54" t="str">
        <f t="shared" si="114"/>
        <v/>
      </c>
      <c r="DB42" s="54" t="str">
        <f t="shared" si="115"/>
        <v/>
      </c>
      <c r="DC42" s="54" t="str">
        <f t="shared" si="116"/>
        <v/>
      </c>
      <c r="DD42" s="54" t="str">
        <f t="shared" si="117"/>
        <v/>
      </c>
      <c r="DE42" s="54" t="str">
        <f t="shared" si="118"/>
        <v/>
      </c>
      <c r="DF42" s="54" t="str">
        <f t="shared" si="119"/>
        <v/>
      </c>
      <c r="DG42" s="54" t="str">
        <f t="shared" si="120"/>
        <v/>
      </c>
      <c r="DH42" s="54" t="str">
        <f t="shared" si="121"/>
        <v/>
      </c>
      <c r="DI42" s="54" t="str">
        <f t="shared" si="122"/>
        <v/>
      </c>
      <c r="DJ42" s="54" t="str">
        <f t="shared" si="123"/>
        <v/>
      </c>
      <c r="DK42" s="54" t="str">
        <f t="shared" si="124"/>
        <v/>
      </c>
      <c r="DL42" s="54" t="str">
        <f t="shared" si="125"/>
        <v/>
      </c>
      <c r="DM42" s="54" t="str">
        <f t="shared" si="126"/>
        <v/>
      </c>
      <c r="DN42" s="54" t="str">
        <f t="shared" si="127"/>
        <v/>
      </c>
      <c r="DO42" s="54" t="str">
        <f t="shared" si="128"/>
        <v/>
      </c>
      <c r="DP42" s="54" t="str">
        <f t="shared" si="129"/>
        <v/>
      </c>
      <c r="DQ42" s="54" t="str">
        <f t="shared" si="130"/>
        <v/>
      </c>
      <c r="DR42" s="54" t="str">
        <f t="shared" si="131"/>
        <v/>
      </c>
      <c r="DS42" s="54" t="str">
        <f t="shared" si="132"/>
        <v/>
      </c>
      <c r="DT42" s="54" t="str">
        <f t="shared" si="133"/>
        <v/>
      </c>
      <c r="DU42" s="54" t="str">
        <f t="shared" si="134"/>
        <v/>
      </c>
      <c r="DV42" s="54" t="str">
        <f t="shared" si="135"/>
        <v/>
      </c>
      <c r="DW42" s="54" t="str">
        <f t="shared" si="136"/>
        <v/>
      </c>
      <c r="DX42" s="54" t="str">
        <f t="shared" si="137"/>
        <v/>
      </c>
      <c r="DY42" s="54" t="str">
        <f t="shared" si="138"/>
        <v/>
      </c>
      <c r="DZ42" s="54" t="str">
        <f t="shared" si="139"/>
        <v/>
      </c>
      <c r="EA42" s="54" t="str">
        <f t="shared" si="140"/>
        <v/>
      </c>
      <c r="EB42" s="54" t="str">
        <f t="shared" si="141"/>
        <v/>
      </c>
      <c r="EC42" s="54" t="str">
        <f t="shared" si="142"/>
        <v/>
      </c>
      <c r="ED42" s="54" t="str">
        <f t="shared" si="143"/>
        <v/>
      </c>
      <c r="EE42" s="54" t="str">
        <f t="shared" si="144"/>
        <v/>
      </c>
      <c r="EF42" s="54" t="str">
        <f t="shared" si="145"/>
        <v/>
      </c>
      <c r="EG42" s="54" t="str">
        <f t="shared" si="146"/>
        <v/>
      </c>
      <c r="EH42" s="54" t="str">
        <f t="shared" si="147"/>
        <v/>
      </c>
      <c r="EI42" s="54" t="str">
        <f t="shared" si="148"/>
        <v/>
      </c>
      <c r="EJ42" s="54" t="str">
        <f t="shared" si="149"/>
        <v/>
      </c>
      <c r="EK42" s="54" t="str">
        <f t="shared" si="150"/>
        <v/>
      </c>
      <c r="EL42" s="54" t="str">
        <f t="shared" si="151"/>
        <v/>
      </c>
      <c r="EM42" s="54" t="str">
        <f t="shared" si="152"/>
        <v/>
      </c>
      <c r="EN42" s="54" t="str">
        <f t="shared" si="153"/>
        <v/>
      </c>
      <c r="EO42" s="54" t="str">
        <f t="shared" si="154"/>
        <v/>
      </c>
      <c r="EP42" s="54" t="str">
        <f t="shared" si="155"/>
        <v/>
      </c>
      <c r="EQ42" s="228" t="str">
        <f t="shared" ca="1" si="156"/>
        <v/>
      </c>
      <c r="ER42" s="228" t="str">
        <f t="shared" ca="1" si="157"/>
        <v/>
      </c>
      <c r="ES42" s="54" t="str">
        <f t="shared" ca="1" si="158"/>
        <v/>
      </c>
      <c r="ET42" s="54" t="str">
        <f t="shared" ca="1" si="159"/>
        <v/>
      </c>
      <c r="EU42" s="54" t="str">
        <f t="shared" ca="1" si="160"/>
        <v/>
      </c>
      <c r="EV42" s="54" t="str">
        <f t="shared" ca="1" si="161"/>
        <v/>
      </c>
      <c r="EW42" s="54" t="str">
        <f t="shared" ca="1" si="162"/>
        <v/>
      </c>
      <c r="EX42" s="54" t="str">
        <f t="shared" ca="1" si="163"/>
        <v/>
      </c>
      <c r="EY42" s="54" t="str">
        <f t="shared" ca="1" si="164"/>
        <v/>
      </c>
      <c r="EZ42" s="54" t="str">
        <f t="shared" ca="1" si="165"/>
        <v/>
      </c>
      <c r="FA42" s="54" t="str">
        <f t="shared" ca="1" si="166"/>
        <v/>
      </c>
      <c r="FB42" s="54" t="str">
        <f t="shared" ca="1" si="167"/>
        <v/>
      </c>
      <c r="FC42" s="54" t="str">
        <f t="shared" ca="1" si="168"/>
        <v/>
      </c>
      <c r="FD42" s="228">
        <f t="shared" si="169"/>
        <v>1</v>
      </c>
      <c r="FE42" s="54" t="str">
        <f t="shared" si="170"/>
        <v/>
      </c>
      <c r="FF42" s="54" t="str">
        <f t="shared" si="171"/>
        <v/>
      </c>
      <c r="FG42" s="54" t="str">
        <f t="shared" si="172"/>
        <v/>
      </c>
      <c r="FH42" s="54" t="str">
        <f t="shared" si="173"/>
        <v/>
      </c>
      <c r="FI42" s="228" t="str">
        <f>IF(B42=0,"",COUNTIF(FD$6:FD42,FD42))</f>
        <v/>
      </c>
      <c r="FJ42" s="54" t="str">
        <f t="shared" si="174"/>
        <v/>
      </c>
      <c r="FK42" s="229" t="str">
        <f t="shared" si="175"/>
        <v/>
      </c>
      <c r="FL42" s="54" t="str">
        <f t="shared" si="176"/>
        <v/>
      </c>
      <c r="FM42" s="54" t="str">
        <f t="shared" si="177"/>
        <v/>
      </c>
      <c r="FN42" s="54" t="str">
        <f t="shared" si="178"/>
        <v/>
      </c>
      <c r="FO42" s="54" t="str">
        <f t="shared" si="179"/>
        <v/>
      </c>
    </row>
    <row r="43" spans="1:171" ht="17.25">
      <c r="A43" s="222">
        <v>38</v>
      </c>
      <c r="B43" s="222">
        <f>COUNTIF('中間シート (2)'!M:M,行政集計シート※記入不要です!A43)</f>
        <v>0</v>
      </c>
      <c r="C43" s="230" t="str">
        <f t="shared" ref="C43:C64" si="186">IF(OR(G43&lt;&gt;"",H43&lt;&gt;""),C42,"")</f>
        <v/>
      </c>
      <c r="D43" s="230" t="str">
        <f t="shared" si="185"/>
        <v/>
      </c>
      <c r="E43" s="230" t="str">
        <f t="shared" si="182"/>
        <v/>
      </c>
      <c r="F43" s="231"/>
      <c r="G43" s="224" t="str">
        <f>IFERROR(VLOOKUP($A43,'中間シート (2)'!$M$6:$AR$65,G$1,FALSE),"")</f>
        <v/>
      </c>
      <c r="H43" s="224" t="str">
        <f>IFERROR(VLOOKUP($A43,'中間シート (2)'!$M$6:$AR$65,H$1,FALSE),"")</f>
        <v/>
      </c>
      <c r="I43" s="224" t="str">
        <f>IFERROR(VLOOKUP($A43,'中間シート (2)'!$M$6:$AR$65,I$1,FALSE),"")</f>
        <v/>
      </c>
      <c r="J43" s="224" t="str">
        <f>IFERROR(VLOOKUP($A43,'中間シート (2)'!$M$6:$AR$65,J$1,FALSE),"")</f>
        <v/>
      </c>
      <c r="K43" s="224" t="str">
        <f>IFERROR(VLOOKUP($A43,'中間シート (2)'!$M$6:$AR$65,K$1,FALSE),"")</f>
        <v/>
      </c>
      <c r="L43" s="224" t="str">
        <f>IFERROR(VLOOKUP($A43,'中間シート (2)'!$M$6:$AR$65,L$1,FALSE),"")</f>
        <v/>
      </c>
      <c r="M43" s="224" t="str">
        <f>IFERROR(VLOOKUP($A43,'中間シート (2)'!$M$6:$AR$65,M$1,FALSE),"")</f>
        <v/>
      </c>
      <c r="N43" s="224" t="str">
        <f>IFERROR(VLOOKUP($A43,'中間シート (2)'!$M$6:$AR$65,N$1,FALSE),"")</f>
        <v/>
      </c>
      <c r="O43" s="224" t="str">
        <f>IFERROR(VLOOKUP($A43,'中間シート (2)'!$M$6:$AR$65,O$1,FALSE),"")</f>
        <v/>
      </c>
      <c r="P43" s="224" t="str">
        <f>IFERROR(VLOOKUP($A43,'中間シート (2)'!$M$6:$AR$65,P$1,FALSE),"")</f>
        <v/>
      </c>
      <c r="Q43" s="224" t="str">
        <f>IFERROR(VLOOKUP($A43,'中間シート (2)'!$M$6:$AR$65,Q$1,FALSE),"")</f>
        <v/>
      </c>
      <c r="R43" s="224" t="str">
        <f>IFERROR(VLOOKUP($A43,'中間シート (2)'!$M$6:$AR$65,R$1,FALSE),"")</f>
        <v/>
      </c>
      <c r="S43" s="224" t="str">
        <f>IFERROR(VLOOKUP($A43,'中間シート (2)'!$M$6:$AR$65,S$1,FALSE),"")</f>
        <v/>
      </c>
      <c r="T43" s="224" t="str">
        <f>IFERROR(VLOOKUP($A43,'中間シート (2)'!$M$6:$AR$65,T$1,FALSE),"")</f>
        <v/>
      </c>
      <c r="U43" s="224" t="str">
        <f>IFERROR(VLOOKUP($A43,'中間シート (2)'!$M$6:$AR$65,U$1,FALSE),"")</f>
        <v/>
      </c>
      <c r="V43" s="224"/>
      <c r="W43" s="224" t="str">
        <f>IFERROR(VLOOKUP($A43,'中間シート (2)'!$M$6:$AR$65,W$1,FALSE),"")</f>
        <v/>
      </c>
      <c r="X43" s="224" t="str">
        <f>IFERROR(VLOOKUP($A43,'中間シート (2)'!$M$6:$AR$65,X$1,FALSE),"")</f>
        <v/>
      </c>
      <c r="Y43" s="224" t="str">
        <f>IFERROR(VLOOKUP($A43,'中間シート (2)'!$M$6:$AR$65,Y$1,FALSE),"")</f>
        <v/>
      </c>
      <c r="Z43" s="224" t="str">
        <f>IFERROR(VLOOKUP($A43,'中間シート (2)'!$M$6:$AR$65,Z$1,FALSE),"")</f>
        <v/>
      </c>
      <c r="AA43" s="224" t="str">
        <f>IFERROR(VLOOKUP($A43,'中間シート (2)'!$M$6:$AR$65,AA$1,FALSE),"")</f>
        <v/>
      </c>
      <c r="AB43" s="224" t="str">
        <f>IFERROR(VLOOKUP($A43,'中間シート (2)'!$M$6:$AR$65,AB$1,FALSE),"")</f>
        <v/>
      </c>
      <c r="AC43" s="224" t="str">
        <f>IFERROR(VLOOKUP($A43,'中間シート (2)'!$M$6:$AR$65,AC$1,FALSE),"")</f>
        <v/>
      </c>
      <c r="AD43" s="224" t="str">
        <f>IFERROR(VLOOKUP($A43,'中間シート (2)'!$M$6:$AR$65,AD$1,FALSE),"")</f>
        <v/>
      </c>
      <c r="AE43" s="224"/>
      <c r="AF43" s="224"/>
      <c r="AG43" s="224"/>
      <c r="AH43" s="236" t="str">
        <f>IFERROR(VLOOKUP($A43,'中間シート (2)'!$M$6:$BC$67,AH$1,FALSE),"")</f>
        <v/>
      </c>
      <c r="AI43" s="236" t="str">
        <f>IFERROR(VLOOKUP($A43,'中間シート (2)'!$M$6:$BC$67,AI$1,FALSE),"")</f>
        <v/>
      </c>
      <c r="AJ43" s="236" t="str">
        <f>IFERROR(VLOOKUP($A43,'中間シート (2)'!$M$6:$BC$67,AJ$1,FALSE),"")</f>
        <v/>
      </c>
      <c r="AK43" s="236" t="str">
        <f>IFERROR(VLOOKUP($A43,'中間シート (2)'!$M$6:$BC$67,AK$1,FALSE),"")</f>
        <v/>
      </c>
      <c r="AL43" s="236" t="str">
        <f>IFERROR(VLOOKUP($A43,'中間シート (2)'!$M$6:$BC$67,AL$1,FALSE),"")</f>
        <v/>
      </c>
      <c r="AM43" s="236" t="str">
        <f>IFERROR(VLOOKUP($A43,'中間シート (2)'!$M$6:$BC$67,AM$1,FALSE),"")</f>
        <v/>
      </c>
      <c r="AN43" s="236" t="str">
        <f>IFERROR(VLOOKUP($A43,'中間シート (2)'!$M$6:$BC$67,AN$1,FALSE),"")</f>
        <v/>
      </c>
      <c r="AO43" s="236" t="str">
        <f>IFERROR(VLOOKUP($A43,'中間シート (2)'!$M$6:$BC$67,AO$1,FALSE),"")</f>
        <v/>
      </c>
      <c r="AR43" s="225"/>
      <c r="AS43" s="225"/>
      <c r="AT43" s="225"/>
      <c r="AU43" s="54">
        <f t="shared" si="183"/>
        <v>41</v>
      </c>
      <c r="AV43" s="54">
        <f t="shared" si="184"/>
        <v>41</v>
      </c>
      <c r="AW43" s="54" t="str">
        <f t="shared" si="59"/>
        <v/>
      </c>
      <c r="AX43" s="54" t="str">
        <f t="shared" si="60"/>
        <v/>
      </c>
      <c r="AY43" s="54" t="str">
        <f t="shared" si="61"/>
        <v/>
      </c>
      <c r="AZ43" s="54" t="str">
        <f t="shared" si="62"/>
        <v/>
      </c>
      <c r="BA43" s="54" t="str">
        <f t="shared" si="63"/>
        <v/>
      </c>
      <c r="BB43" s="54" t="str">
        <f ca="1">IF(AB43="","",IF(COUNTIF(エラー23シート!$G$5:$G$79, OFFSET(I43,IF(H43="",0,-H43+1),0)*100+OFFSET(X43,IF(H43="",0,-H43+1),0)*10+AB43)&gt;0,23,""))</f>
        <v/>
      </c>
      <c r="BC43" s="54" t="str">
        <f t="shared" si="64"/>
        <v/>
      </c>
      <c r="BD43" s="54" t="str">
        <f t="shared" si="65"/>
        <v/>
      </c>
      <c r="BE43" s="54" t="str">
        <f t="shared" si="66"/>
        <v/>
      </c>
      <c r="BF43" s="54" t="str">
        <f t="shared" si="67"/>
        <v/>
      </c>
      <c r="BG43" s="54" t="str">
        <f t="shared" si="68"/>
        <v/>
      </c>
      <c r="BH43" s="54" t="str">
        <f t="shared" si="69"/>
        <v/>
      </c>
      <c r="BI43" s="54" t="str">
        <f t="shared" si="70"/>
        <v/>
      </c>
      <c r="BJ43" s="54" t="str">
        <f t="shared" si="71"/>
        <v/>
      </c>
      <c r="BK43" s="54" t="str">
        <f t="shared" si="72"/>
        <v/>
      </c>
      <c r="BL43" s="54" t="str">
        <f t="shared" si="73"/>
        <v/>
      </c>
      <c r="BM43" s="54" t="str">
        <f t="shared" si="74"/>
        <v/>
      </c>
      <c r="BN43" s="54" t="str">
        <f t="shared" si="75"/>
        <v/>
      </c>
      <c r="BO43" s="54" t="str">
        <f t="shared" si="76"/>
        <v/>
      </c>
      <c r="BP43" s="54" t="str">
        <f t="shared" si="77"/>
        <v/>
      </c>
      <c r="BQ43" s="54" t="str">
        <f t="shared" si="78"/>
        <v/>
      </c>
      <c r="BR43" s="54" t="str">
        <f t="shared" si="79"/>
        <v/>
      </c>
      <c r="BS43" s="226" t="str">
        <f t="shared" si="80"/>
        <v/>
      </c>
      <c r="BT43" s="54" t="str">
        <f t="shared" si="81"/>
        <v/>
      </c>
      <c r="BU43" s="54" t="str">
        <f t="shared" si="82"/>
        <v/>
      </c>
      <c r="BV43" s="54" t="str">
        <f t="shared" si="83"/>
        <v/>
      </c>
      <c r="BW43" s="54" t="str">
        <f t="shared" si="84"/>
        <v/>
      </c>
      <c r="BX43" s="54" t="str">
        <f t="shared" si="85"/>
        <v/>
      </c>
      <c r="BY43" s="54" t="str">
        <f t="shared" si="86"/>
        <v/>
      </c>
      <c r="BZ43" s="54" t="str">
        <f t="shared" si="87"/>
        <v/>
      </c>
      <c r="CA43" s="54" t="str">
        <f t="shared" si="88"/>
        <v/>
      </c>
      <c r="CB43" s="54" t="str">
        <f t="shared" si="89"/>
        <v/>
      </c>
      <c r="CC43" s="54" t="str">
        <f t="shared" si="90"/>
        <v/>
      </c>
      <c r="CD43" s="54" t="str">
        <f t="shared" si="91"/>
        <v/>
      </c>
      <c r="CE43" s="54" t="str">
        <f t="shared" si="92"/>
        <v/>
      </c>
      <c r="CF43" s="54" t="str">
        <f t="shared" si="93"/>
        <v/>
      </c>
      <c r="CG43" s="54" t="str">
        <f t="shared" si="94"/>
        <v/>
      </c>
      <c r="CH43" s="54" t="str">
        <f t="shared" si="95"/>
        <v/>
      </c>
      <c r="CI43" s="54" t="str">
        <f t="shared" si="96"/>
        <v/>
      </c>
      <c r="CJ43" s="54" t="str">
        <f t="shared" si="97"/>
        <v/>
      </c>
      <c r="CK43" s="54" t="str">
        <f t="shared" si="98"/>
        <v/>
      </c>
      <c r="CL43" s="227" t="str">
        <f t="shared" si="99"/>
        <v/>
      </c>
      <c r="CM43" s="54" t="str">
        <f t="shared" si="100"/>
        <v/>
      </c>
      <c r="CN43" s="54" t="str">
        <f t="shared" si="101"/>
        <v/>
      </c>
      <c r="CO43" s="54" t="str">
        <f t="shared" si="102"/>
        <v/>
      </c>
      <c r="CP43" s="54" t="str">
        <f t="shared" si="103"/>
        <v/>
      </c>
      <c r="CQ43" s="54" t="str">
        <f t="shared" si="104"/>
        <v/>
      </c>
      <c r="CR43" s="54" t="str">
        <f t="shared" si="105"/>
        <v/>
      </c>
      <c r="CS43" s="54" t="str">
        <f t="shared" si="106"/>
        <v/>
      </c>
      <c r="CT43" s="54" t="str">
        <f t="shared" si="107"/>
        <v/>
      </c>
      <c r="CU43" s="54" t="str">
        <f t="shared" si="108"/>
        <v/>
      </c>
      <c r="CV43" s="228">
        <f t="shared" si="109"/>
        <v>0</v>
      </c>
      <c r="CW43" s="54" t="str">
        <f t="shared" si="110"/>
        <v/>
      </c>
      <c r="CX43" s="54" t="str">
        <f t="shared" si="111"/>
        <v/>
      </c>
      <c r="CY43" s="54" t="str">
        <f t="shared" si="112"/>
        <v/>
      </c>
      <c r="CZ43" s="54" t="str">
        <f t="shared" si="113"/>
        <v/>
      </c>
      <c r="DA43" s="54" t="str">
        <f t="shared" si="114"/>
        <v/>
      </c>
      <c r="DB43" s="54" t="str">
        <f t="shared" si="115"/>
        <v/>
      </c>
      <c r="DC43" s="54" t="str">
        <f t="shared" si="116"/>
        <v/>
      </c>
      <c r="DD43" s="54" t="str">
        <f t="shared" si="117"/>
        <v/>
      </c>
      <c r="DE43" s="54" t="str">
        <f t="shared" si="118"/>
        <v/>
      </c>
      <c r="DF43" s="54" t="str">
        <f t="shared" si="119"/>
        <v/>
      </c>
      <c r="DG43" s="54" t="str">
        <f t="shared" si="120"/>
        <v/>
      </c>
      <c r="DH43" s="54" t="str">
        <f t="shared" si="121"/>
        <v/>
      </c>
      <c r="DI43" s="54" t="str">
        <f t="shared" si="122"/>
        <v/>
      </c>
      <c r="DJ43" s="54" t="str">
        <f t="shared" si="123"/>
        <v/>
      </c>
      <c r="DK43" s="54" t="str">
        <f t="shared" si="124"/>
        <v/>
      </c>
      <c r="DL43" s="54" t="str">
        <f t="shared" si="125"/>
        <v/>
      </c>
      <c r="DM43" s="54" t="str">
        <f t="shared" si="126"/>
        <v/>
      </c>
      <c r="DN43" s="54" t="str">
        <f t="shared" si="127"/>
        <v/>
      </c>
      <c r="DO43" s="54" t="str">
        <f t="shared" si="128"/>
        <v/>
      </c>
      <c r="DP43" s="54" t="str">
        <f t="shared" si="129"/>
        <v/>
      </c>
      <c r="DQ43" s="54" t="str">
        <f t="shared" si="130"/>
        <v/>
      </c>
      <c r="DR43" s="54" t="str">
        <f t="shared" si="131"/>
        <v/>
      </c>
      <c r="DS43" s="54" t="str">
        <f t="shared" si="132"/>
        <v/>
      </c>
      <c r="DT43" s="54" t="str">
        <f t="shared" si="133"/>
        <v/>
      </c>
      <c r="DU43" s="54" t="str">
        <f t="shared" si="134"/>
        <v/>
      </c>
      <c r="DV43" s="54" t="str">
        <f t="shared" si="135"/>
        <v/>
      </c>
      <c r="DW43" s="54" t="str">
        <f t="shared" si="136"/>
        <v/>
      </c>
      <c r="DX43" s="54" t="str">
        <f t="shared" si="137"/>
        <v/>
      </c>
      <c r="DY43" s="54" t="str">
        <f t="shared" si="138"/>
        <v/>
      </c>
      <c r="DZ43" s="54" t="str">
        <f t="shared" si="139"/>
        <v/>
      </c>
      <c r="EA43" s="54" t="str">
        <f t="shared" si="140"/>
        <v/>
      </c>
      <c r="EB43" s="54" t="str">
        <f t="shared" si="141"/>
        <v/>
      </c>
      <c r="EC43" s="54" t="str">
        <f t="shared" si="142"/>
        <v/>
      </c>
      <c r="ED43" s="54" t="str">
        <f t="shared" si="143"/>
        <v/>
      </c>
      <c r="EE43" s="54" t="str">
        <f t="shared" si="144"/>
        <v/>
      </c>
      <c r="EF43" s="54" t="str">
        <f t="shared" si="145"/>
        <v/>
      </c>
      <c r="EG43" s="54" t="str">
        <f t="shared" si="146"/>
        <v/>
      </c>
      <c r="EH43" s="54" t="str">
        <f t="shared" si="147"/>
        <v/>
      </c>
      <c r="EI43" s="54" t="str">
        <f t="shared" si="148"/>
        <v/>
      </c>
      <c r="EJ43" s="54" t="str">
        <f t="shared" si="149"/>
        <v/>
      </c>
      <c r="EK43" s="54" t="str">
        <f t="shared" si="150"/>
        <v/>
      </c>
      <c r="EL43" s="54" t="str">
        <f t="shared" si="151"/>
        <v/>
      </c>
      <c r="EM43" s="54" t="str">
        <f t="shared" si="152"/>
        <v/>
      </c>
      <c r="EN43" s="54" t="str">
        <f t="shared" si="153"/>
        <v/>
      </c>
      <c r="EO43" s="54" t="str">
        <f t="shared" si="154"/>
        <v/>
      </c>
      <c r="EP43" s="54" t="str">
        <f t="shared" si="155"/>
        <v/>
      </c>
      <c r="EQ43" s="228" t="str">
        <f t="shared" ca="1" si="156"/>
        <v/>
      </c>
      <c r="ER43" s="228" t="str">
        <f t="shared" ca="1" si="157"/>
        <v/>
      </c>
      <c r="ES43" s="54" t="str">
        <f t="shared" ca="1" si="158"/>
        <v/>
      </c>
      <c r="ET43" s="54" t="str">
        <f t="shared" ca="1" si="159"/>
        <v/>
      </c>
      <c r="EU43" s="54" t="str">
        <f t="shared" ca="1" si="160"/>
        <v/>
      </c>
      <c r="EV43" s="54" t="str">
        <f t="shared" ca="1" si="161"/>
        <v/>
      </c>
      <c r="EW43" s="54" t="str">
        <f t="shared" ca="1" si="162"/>
        <v/>
      </c>
      <c r="EX43" s="54" t="str">
        <f t="shared" ca="1" si="163"/>
        <v/>
      </c>
      <c r="EY43" s="54" t="str">
        <f t="shared" ca="1" si="164"/>
        <v/>
      </c>
      <c r="EZ43" s="54" t="str">
        <f t="shared" ca="1" si="165"/>
        <v/>
      </c>
      <c r="FA43" s="54" t="str">
        <f t="shared" ca="1" si="166"/>
        <v/>
      </c>
      <c r="FB43" s="54" t="str">
        <f t="shared" ca="1" si="167"/>
        <v/>
      </c>
      <c r="FC43" s="54" t="str">
        <f t="shared" ca="1" si="168"/>
        <v/>
      </c>
      <c r="FD43" s="228">
        <f t="shared" si="169"/>
        <v>1</v>
      </c>
      <c r="FE43" s="54" t="str">
        <f t="shared" si="170"/>
        <v/>
      </c>
      <c r="FF43" s="54" t="str">
        <f t="shared" si="171"/>
        <v/>
      </c>
      <c r="FG43" s="54" t="str">
        <f t="shared" si="172"/>
        <v/>
      </c>
      <c r="FH43" s="54" t="str">
        <f t="shared" si="173"/>
        <v/>
      </c>
      <c r="FI43" s="228" t="str">
        <f>IF(B43=0,"",COUNTIF(FD$6:FD43,FD43))</f>
        <v/>
      </c>
      <c r="FJ43" s="54" t="str">
        <f t="shared" si="174"/>
        <v/>
      </c>
      <c r="FK43" s="229" t="str">
        <f t="shared" si="175"/>
        <v/>
      </c>
      <c r="FL43" s="54" t="str">
        <f t="shared" si="176"/>
        <v/>
      </c>
      <c r="FM43" s="54" t="str">
        <f t="shared" si="177"/>
        <v/>
      </c>
      <c r="FN43" s="54" t="str">
        <f t="shared" si="178"/>
        <v/>
      </c>
      <c r="FO43" s="54" t="str">
        <f t="shared" si="179"/>
        <v/>
      </c>
    </row>
    <row r="44" spans="1:171" ht="17.25">
      <c r="A44" s="222">
        <v>39</v>
      </c>
      <c r="B44" s="222">
        <f>COUNTIF('中間シート (2)'!M:M,行政集計シート※記入不要です!A44)</f>
        <v>0</v>
      </c>
      <c r="C44" s="230" t="str">
        <f t="shared" si="186"/>
        <v/>
      </c>
      <c r="D44" s="230" t="str">
        <f t="shared" si="185"/>
        <v/>
      </c>
      <c r="E44" s="230" t="str">
        <f t="shared" si="182"/>
        <v/>
      </c>
      <c r="F44" s="231"/>
      <c r="G44" s="224" t="str">
        <f>IFERROR(VLOOKUP($A44,'中間シート (2)'!$M$6:$AR$65,G$1,FALSE),"")</f>
        <v/>
      </c>
      <c r="H44" s="224" t="str">
        <f>IFERROR(VLOOKUP($A44,'中間シート (2)'!$M$6:$AR$65,H$1,FALSE),"")</f>
        <v/>
      </c>
      <c r="I44" s="224" t="str">
        <f>IFERROR(VLOOKUP($A44,'中間シート (2)'!$M$6:$AR$65,I$1,FALSE),"")</f>
        <v/>
      </c>
      <c r="J44" s="224" t="str">
        <f>IFERROR(VLOOKUP($A44,'中間シート (2)'!$M$6:$AR$65,J$1,FALSE),"")</f>
        <v/>
      </c>
      <c r="K44" s="224" t="str">
        <f>IFERROR(VLOOKUP($A44,'中間シート (2)'!$M$6:$AR$65,K$1,FALSE),"")</f>
        <v/>
      </c>
      <c r="L44" s="224" t="str">
        <f>IFERROR(VLOOKUP($A44,'中間シート (2)'!$M$6:$AR$65,L$1,FALSE),"")</f>
        <v/>
      </c>
      <c r="M44" s="224" t="str">
        <f>IFERROR(VLOOKUP($A44,'中間シート (2)'!$M$6:$AR$65,M$1,FALSE),"")</f>
        <v/>
      </c>
      <c r="N44" s="224" t="str">
        <f>IFERROR(VLOOKUP($A44,'中間シート (2)'!$M$6:$AR$65,N$1,FALSE),"")</f>
        <v/>
      </c>
      <c r="O44" s="224" t="str">
        <f>IFERROR(VLOOKUP($A44,'中間シート (2)'!$M$6:$AR$65,O$1,FALSE),"")</f>
        <v/>
      </c>
      <c r="P44" s="224" t="str">
        <f>IFERROR(VLOOKUP($A44,'中間シート (2)'!$M$6:$AR$65,P$1,FALSE),"")</f>
        <v/>
      </c>
      <c r="Q44" s="224" t="str">
        <f>IFERROR(VLOOKUP($A44,'中間シート (2)'!$M$6:$AR$65,Q$1,FALSE),"")</f>
        <v/>
      </c>
      <c r="R44" s="224" t="str">
        <f>IFERROR(VLOOKUP($A44,'中間シート (2)'!$M$6:$AR$65,R$1,FALSE),"")</f>
        <v/>
      </c>
      <c r="S44" s="224" t="str">
        <f>IFERROR(VLOOKUP($A44,'中間シート (2)'!$M$6:$AR$65,S$1,FALSE),"")</f>
        <v/>
      </c>
      <c r="T44" s="224" t="str">
        <f>IFERROR(VLOOKUP($A44,'中間シート (2)'!$M$6:$AR$65,T$1,FALSE),"")</f>
        <v/>
      </c>
      <c r="U44" s="224" t="str">
        <f>IFERROR(VLOOKUP($A44,'中間シート (2)'!$M$6:$AR$65,U$1,FALSE),"")</f>
        <v/>
      </c>
      <c r="V44" s="224"/>
      <c r="W44" s="224" t="str">
        <f>IFERROR(VLOOKUP($A44,'中間シート (2)'!$M$6:$AR$65,W$1,FALSE),"")</f>
        <v/>
      </c>
      <c r="X44" s="224" t="str">
        <f>IFERROR(VLOOKUP($A44,'中間シート (2)'!$M$6:$AR$65,X$1,FALSE),"")</f>
        <v/>
      </c>
      <c r="Y44" s="224" t="str">
        <f>IFERROR(VLOOKUP($A44,'中間シート (2)'!$M$6:$AR$65,Y$1,FALSE),"")</f>
        <v/>
      </c>
      <c r="Z44" s="224" t="str">
        <f>IFERROR(VLOOKUP($A44,'中間シート (2)'!$M$6:$AR$65,Z$1,FALSE),"")</f>
        <v/>
      </c>
      <c r="AA44" s="224" t="str">
        <f>IFERROR(VLOOKUP($A44,'中間シート (2)'!$M$6:$AR$65,AA$1,FALSE),"")</f>
        <v/>
      </c>
      <c r="AB44" s="224" t="str">
        <f>IFERROR(VLOOKUP($A44,'中間シート (2)'!$M$6:$AR$65,AB$1,FALSE),"")</f>
        <v/>
      </c>
      <c r="AC44" s="224" t="str">
        <f>IFERROR(VLOOKUP($A44,'中間シート (2)'!$M$6:$AR$65,AC$1,FALSE),"")</f>
        <v/>
      </c>
      <c r="AD44" s="224" t="str">
        <f>IFERROR(VLOOKUP($A44,'中間シート (2)'!$M$6:$AR$65,AD$1,FALSE),"")</f>
        <v/>
      </c>
      <c r="AE44" s="224"/>
      <c r="AF44" s="224"/>
      <c r="AG44" s="224"/>
      <c r="AH44" s="236" t="str">
        <f>IFERROR(VLOOKUP($A44,'中間シート (2)'!$M$6:$BC$67,AH$1,FALSE),"")</f>
        <v/>
      </c>
      <c r="AI44" s="236" t="str">
        <f>IFERROR(VLOOKUP($A44,'中間シート (2)'!$M$6:$BC$67,AI$1,FALSE),"")</f>
        <v/>
      </c>
      <c r="AJ44" s="236" t="str">
        <f>IFERROR(VLOOKUP($A44,'中間シート (2)'!$M$6:$BC$67,AJ$1,FALSE),"")</f>
        <v/>
      </c>
      <c r="AK44" s="236" t="str">
        <f>IFERROR(VLOOKUP($A44,'中間シート (2)'!$M$6:$BC$67,AK$1,FALSE),"")</f>
        <v/>
      </c>
      <c r="AL44" s="236" t="str">
        <f>IFERROR(VLOOKUP($A44,'中間シート (2)'!$M$6:$BC$67,AL$1,FALSE),"")</f>
        <v/>
      </c>
      <c r="AM44" s="236" t="str">
        <f>IFERROR(VLOOKUP($A44,'中間シート (2)'!$M$6:$BC$67,AM$1,FALSE),"")</f>
        <v/>
      </c>
      <c r="AN44" s="236" t="str">
        <f>IFERROR(VLOOKUP($A44,'中間シート (2)'!$M$6:$BC$67,AN$1,FALSE),"")</f>
        <v/>
      </c>
      <c r="AO44" s="236" t="str">
        <f>IFERROR(VLOOKUP($A44,'中間シート (2)'!$M$6:$BC$67,AO$1,FALSE),"")</f>
        <v/>
      </c>
      <c r="AR44" s="225"/>
      <c r="AS44" s="225"/>
      <c r="AT44" s="225"/>
      <c r="AU44" s="54">
        <f t="shared" si="183"/>
        <v>41</v>
      </c>
      <c r="AV44" s="54">
        <f t="shared" si="184"/>
        <v>41</v>
      </c>
      <c r="AW44" s="54" t="str">
        <f t="shared" si="59"/>
        <v/>
      </c>
      <c r="AX44" s="54" t="str">
        <f t="shared" si="60"/>
        <v/>
      </c>
      <c r="AY44" s="54" t="str">
        <f t="shared" si="61"/>
        <v/>
      </c>
      <c r="AZ44" s="54" t="str">
        <f t="shared" si="62"/>
        <v/>
      </c>
      <c r="BA44" s="54" t="str">
        <f t="shared" si="63"/>
        <v/>
      </c>
      <c r="BB44" s="54" t="str">
        <f ca="1">IF(AB44="","",IF(COUNTIF(エラー23シート!$G$5:$G$79, OFFSET(I44,IF(H44="",0,-H44+1),0)*100+OFFSET(X44,IF(H44="",0,-H44+1),0)*10+AB44)&gt;0,23,""))</f>
        <v/>
      </c>
      <c r="BC44" s="54" t="str">
        <f t="shared" si="64"/>
        <v/>
      </c>
      <c r="BD44" s="54" t="str">
        <f t="shared" si="65"/>
        <v/>
      </c>
      <c r="BE44" s="54" t="str">
        <f t="shared" si="66"/>
        <v/>
      </c>
      <c r="BF44" s="54" t="str">
        <f t="shared" si="67"/>
        <v/>
      </c>
      <c r="BG44" s="54" t="str">
        <f t="shared" si="68"/>
        <v/>
      </c>
      <c r="BH44" s="54" t="str">
        <f t="shared" si="69"/>
        <v/>
      </c>
      <c r="BI44" s="54" t="str">
        <f t="shared" si="70"/>
        <v/>
      </c>
      <c r="BJ44" s="54" t="str">
        <f t="shared" si="71"/>
        <v/>
      </c>
      <c r="BK44" s="54" t="str">
        <f t="shared" si="72"/>
        <v/>
      </c>
      <c r="BL44" s="54" t="str">
        <f t="shared" si="73"/>
        <v/>
      </c>
      <c r="BM44" s="54" t="str">
        <f t="shared" si="74"/>
        <v/>
      </c>
      <c r="BN44" s="54" t="str">
        <f t="shared" si="75"/>
        <v/>
      </c>
      <c r="BO44" s="54" t="str">
        <f t="shared" si="76"/>
        <v/>
      </c>
      <c r="BP44" s="54" t="str">
        <f t="shared" si="77"/>
        <v/>
      </c>
      <c r="BQ44" s="54" t="str">
        <f t="shared" si="78"/>
        <v/>
      </c>
      <c r="BR44" s="54" t="str">
        <f t="shared" si="79"/>
        <v/>
      </c>
      <c r="BS44" s="226" t="str">
        <f t="shared" si="80"/>
        <v/>
      </c>
      <c r="BT44" s="54" t="str">
        <f t="shared" si="81"/>
        <v/>
      </c>
      <c r="BU44" s="54" t="str">
        <f t="shared" si="82"/>
        <v/>
      </c>
      <c r="BV44" s="54" t="str">
        <f t="shared" si="83"/>
        <v/>
      </c>
      <c r="BW44" s="54" t="str">
        <f t="shared" si="84"/>
        <v/>
      </c>
      <c r="BX44" s="54" t="str">
        <f t="shared" si="85"/>
        <v/>
      </c>
      <c r="BY44" s="54" t="str">
        <f t="shared" si="86"/>
        <v/>
      </c>
      <c r="BZ44" s="54" t="str">
        <f t="shared" si="87"/>
        <v/>
      </c>
      <c r="CA44" s="54" t="str">
        <f t="shared" si="88"/>
        <v/>
      </c>
      <c r="CB44" s="54" t="str">
        <f t="shared" si="89"/>
        <v/>
      </c>
      <c r="CC44" s="54" t="str">
        <f t="shared" si="90"/>
        <v/>
      </c>
      <c r="CD44" s="54" t="str">
        <f t="shared" si="91"/>
        <v/>
      </c>
      <c r="CE44" s="54" t="str">
        <f t="shared" si="92"/>
        <v/>
      </c>
      <c r="CF44" s="54" t="str">
        <f t="shared" si="93"/>
        <v/>
      </c>
      <c r="CG44" s="54" t="str">
        <f t="shared" si="94"/>
        <v/>
      </c>
      <c r="CH44" s="54" t="str">
        <f t="shared" si="95"/>
        <v/>
      </c>
      <c r="CI44" s="54" t="str">
        <f t="shared" si="96"/>
        <v/>
      </c>
      <c r="CJ44" s="54" t="str">
        <f t="shared" si="97"/>
        <v/>
      </c>
      <c r="CK44" s="54" t="str">
        <f t="shared" si="98"/>
        <v/>
      </c>
      <c r="CL44" s="227" t="str">
        <f t="shared" si="99"/>
        <v/>
      </c>
      <c r="CM44" s="54" t="str">
        <f t="shared" si="100"/>
        <v/>
      </c>
      <c r="CN44" s="54" t="str">
        <f t="shared" si="101"/>
        <v/>
      </c>
      <c r="CO44" s="54" t="str">
        <f t="shared" si="102"/>
        <v/>
      </c>
      <c r="CP44" s="54" t="str">
        <f t="shared" si="103"/>
        <v/>
      </c>
      <c r="CQ44" s="54" t="str">
        <f t="shared" si="104"/>
        <v/>
      </c>
      <c r="CR44" s="54" t="str">
        <f t="shared" si="105"/>
        <v/>
      </c>
      <c r="CS44" s="54" t="str">
        <f t="shared" si="106"/>
        <v/>
      </c>
      <c r="CT44" s="54" t="str">
        <f t="shared" si="107"/>
        <v/>
      </c>
      <c r="CU44" s="54" t="str">
        <f t="shared" si="108"/>
        <v/>
      </c>
      <c r="CV44" s="228">
        <f t="shared" si="109"/>
        <v>0</v>
      </c>
      <c r="CW44" s="54" t="str">
        <f t="shared" si="110"/>
        <v/>
      </c>
      <c r="CX44" s="54" t="str">
        <f t="shared" si="111"/>
        <v/>
      </c>
      <c r="CY44" s="54" t="str">
        <f t="shared" si="112"/>
        <v/>
      </c>
      <c r="CZ44" s="54" t="str">
        <f t="shared" si="113"/>
        <v/>
      </c>
      <c r="DA44" s="54" t="str">
        <f t="shared" si="114"/>
        <v/>
      </c>
      <c r="DB44" s="54" t="str">
        <f t="shared" si="115"/>
        <v/>
      </c>
      <c r="DC44" s="54" t="str">
        <f t="shared" si="116"/>
        <v/>
      </c>
      <c r="DD44" s="54" t="str">
        <f t="shared" si="117"/>
        <v/>
      </c>
      <c r="DE44" s="54" t="str">
        <f t="shared" si="118"/>
        <v/>
      </c>
      <c r="DF44" s="54" t="str">
        <f t="shared" si="119"/>
        <v/>
      </c>
      <c r="DG44" s="54" t="str">
        <f t="shared" si="120"/>
        <v/>
      </c>
      <c r="DH44" s="54" t="str">
        <f t="shared" si="121"/>
        <v/>
      </c>
      <c r="DI44" s="54" t="str">
        <f t="shared" si="122"/>
        <v/>
      </c>
      <c r="DJ44" s="54" t="str">
        <f t="shared" si="123"/>
        <v/>
      </c>
      <c r="DK44" s="54" t="str">
        <f t="shared" si="124"/>
        <v/>
      </c>
      <c r="DL44" s="54" t="str">
        <f t="shared" si="125"/>
        <v/>
      </c>
      <c r="DM44" s="54" t="str">
        <f t="shared" si="126"/>
        <v/>
      </c>
      <c r="DN44" s="54" t="str">
        <f t="shared" si="127"/>
        <v/>
      </c>
      <c r="DO44" s="54" t="str">
        <f t="shared" si="128"/>
        <v/>
      </c>
      <c r="DP44" s="54" t="str">
        <f t="shared" si="129"/>
        <v/>
      </c>
      <c r="DQ44" s="54" t="str">
        <f t="shared" si="130"/>
        <v/>
      </c>
      <c r="DR44" s="54" t="str">
        <f t="shared" si="131"/>
        <v/>
      </c>
      <c r="DS44" s="54" t="str">
        <f t="shared" si="132"/>
        <v/>
      </c>
      <c r="DT44" s="54" t="str">
        <f t="shared" si="133"/>
        <v/>
      </c>
      <c r="DU44" s="54" t="str">
        <f t="shared" si="134"/>
        <v/>
      </c>
      <c r="DV44" s="54" t="str">
        <f t="shared" si="135"/>
        <v/>
      </c>
      <c r="DW44" s="54" t="str">
        <f t="shared" si="136"/>
        <v/>
      </c>
      <c r="DX44" s="54" t="str">
        <f t="shared" si="137"/>
        <v/>
      </c>
      <c r="DY44" s="54" t="str">
        <f t="shared" si="138"/>
        <v/>
      </c>
      <c r="DZ44" s="54" t="str">
        <f t="shared" si="139"/>
        <v/>
      </c>
      <c r="EA44" s="54" t="str">
        <f t="shared" si="140"/>
        <v/>
      </c>
      <c r="EB44" s="54" t="str">
        <f t="shared" si="141"/>
        <v/>
      </c>
      <c r="EC44" s="54" t="str">
        <f t="shared" si="142"/>
        <v/>
      </c>
      <c r="ED44" s="54" t="str">
        <f t="shared" si="143"/>
        <v/>
      </c>
      <c r="EE44" s="54" t="str">
        <f t="shared" si="144"/>
        <v/>
      </c>
      <c r="EF44" s="54" t="str">
        <f t="shared" si="145"/>
        <v/>
      </c>
      <c r="EG44" s="54" t="str">
        <f t="shared" si="146"/>
        <v/>
      </c>
      <c r="EH44" s="54" t="str">
        <f t="shared" si="147"/>
        <v/>
      </c>
      <c r="EI44" s="54" t="str">
        <f t="shared" si="148"/>
        <v/>
      </c>
      <c r="EJ44" s="54" t="str">
        <f t="shared" si="149"/>
        <v/>
      </c>
      <c r="EK44" s="54" t="str">
        <f t="shared" si="150"/>
        <v/>
      </c>
      <c r="EL44" s="54" t="str">
        <f t="shared" si="151"/>
        <v/>
      </c>
      <c r="EM44" s="54" t="str">
        <f t="shared" si="152"/>
        <v/>
      </c>
      <c r="EN44" s="54" t="str">
        <f t="shared" si="153"/>
        <v/>
      </c>
      <c r="EO44" s="54" t="str">
        <f t="shared" si="154"/>
        <v/>
      </c>
      <c r="EP44" s="54" t="str">
        <f t="shared" si="155"/>
        <v/>
      </c>
      <c r="EQ44" s="228" t="str">
        <f t="shared" ca="1" si="156"/>
        <v/>
      </c>
      <c r="ER44" s="228" t="str">
        <f t="shared" ca="1" si="157"/>
        <v/>
      </c>
      <c r="ES44" s="54" t="str">
        <f t="shared" ca="1" si="158"/>
        <v/>
      </c>
      <c r="ET44" s="54" t="str">
        <f t="shared" ca="1" si="159"/>
        <v/>
      </c>
      <c r="EU44" s="54" t="str">
        <f t="shared" ca="1" si="160"/>
        <v/>
      </c>
      <c r="EV44" s="54" t="str">
        <f t="shared" ca="1" si="161"/>
        <v/>
      </c>
      <c r="EW44" s="54" t="str">
        <f t="shared" ca="1" si="162"/>
        <v/>
      </c>
      <c r="EX44" s="54" t="str">
        <f t="shared" ca="1" si="163"/>
        <v/>
      </c>
      <c r="EY44" s="54" t="str">
        <f t="shared" ca="1" si="164"/>
        <v/>
      </c>
      <c r="EZ44" s="54" t="str">
        <f t="shared" ca="1" si="165"/>
        <v/>
      </c>
      <c r="FA44" s="54" t="str">
        <f t="shared" ca="1" si="166"/>
        <v/>
      </c>
      <c r="FB44" s="54" t="str">
        <f t="shared" ca="1" si="167"/>
        <v/>
      </c>
      <c r="FC44" s="54" t="str">
        <f t="shared" ca="1" si="168"/>
        <v/>
      </c>
      <c r="FD44" s="228">
        <f t="shared" si="169"/>
        <v>1</v>
      </c>
      <c r="FE44" s="54" t="str">
        <f t="shared" si="170"/>
        <v/>
      </c>
      <c r="FF44" s="54" t="str">
        <f t="shared" si="171"/>
        <v/>
      </c>
      <c r="FG44" s="54" t="str">
        <f t="shared" si="172"/>
        <v/>
      </c>
      <c r="FH44" s="54" t="str">
        <f t="shared" si="173"/>
        <v/>
      </c>
      <c r="FI44" s="228" t="str">
        <f>IF(B44=0,"",COUNTIF(FD$6:FD44,FD44))</f>
        <v/>
      </c>
      <c r="FJ44" s="54" t="str">
        <f t="shared" si="174"/>
        <v/>
      </c>
      <c r="FK44" s="229" t="str">
        <f t="shared" si="175"/>
        <v/>
      </c>
      <c r="FL44" s="54" t="str">
        <f t="shared" si="176"/>
        <v/>
      </c>
      <c r="FM44" s="54" t="str">
        <f t="shared" si="177"/>
        <v/>
      </c>
      <c r="FN44" s="54" t="str">
        <f t="shared" si="178"/>
        <v/>
      </c>
      <c r="FO44" s="54" t="str">
        <f t="shared" si="179"/>
        <v/>
      </c>
    </row>
    <row r="45" spans="1:171" ht="17.25">
      <c r="A45" s="222">
        <v>40</v>
      </c>
      <c r="B45" s="222">
        <f>COUNTIF('中間シート (2)'!M:M,行政集計シート※記入不要です!A45)</f>
        <v>0</v>
      </c>
      <c r="C45" s="230" t="str">
        <f t="shared" si="186"/>
        <v/>
      </c>
      <c r="D45" s="230" t="str">
        <f t="shared" si="185"/>
        <v/>
      </c>
      <c r="E45" s="230" t="str">
        <f t="shared" si="182"/>
        <v/>
      </c>
      <c r="F45" s="231"/>
      <c r="G45" s="224" t="str">
        <f>IFERROR(VLOOKUP($A45,'中間シート (2)'!$M$6:$AR$65,G$1,FALSE),"")</f>
        <v/>
      </c>
      <c r="H45" s="224" t="str">
        <f>IFERROR(VLOOKUP($A45,'中間シート (2)'!$M$6:$AR$65,H$1,FALSE),"")</f>
        <v/>
      </c>
      <c r="I45" s="224" t="str">
        <f>IFERROR(VLOOKUP($A45,'中間シート (2)'!$M$6:$AR$65,I$1,FALSE),"")</f>
        <v/>
      </c>
      <c r="J45" s="224" t="str">
        <f>IFERROR(VLOOKUP($A45,'中間シート (2)'!$M$6:$AR$65,J$1,FALSE),"")</f>
        <v/>
      </c>
      <c r="K45" s="224" t="str">
        <f>IFERROR(VLOOKUP($A45,'中間シート (2)'!$M$6:$AR$65,K$1,FALSE),"")</f>
        <v/>
      </c>
      <c r="L45" s="224" t="str">
        <f>IFERROR(VLOOKUP($A45,'中間シート (2)'!$M$6:$AR$65,L$1,FALSE),"")</f>
        <v/>
      </c>
      <c r="M45" s="224" t="str">
        <f>IFERROR(VLOOKUP($A45,'中間シート (2)'!$M$6:$AR$65,M$1,FALSE),"")</f>
        <v/>
      </c>
      <c r="N45" s="224" t="str">
        <f>IFERROR(VLOOKUP($A45,'中間シート (2)'!$M$6:$AR$65,N$1,FALSE),"")</f>
        <v/>
      </c>
      <c r="O45" s="224" t="str">
        <f>IFERROR(VLOOKUP($A45,'中間シート (2)'!$M$6:$AR$65,O$1,FALSE),"")</f>
        <v/>
      </c>
      <c r="P45" s="224" t="str">
        <f>IFERROR(VLOOKUP($A45,'中間シート (2)'!$M$6:$AR$65,P$1,FALSE),"")</f>
        <v/>
      </c>
      <c r="Q45" s="224" t="str">
        <f>IFERROR(VLOOKUP($A45,'中間シート (2)'!$M$6:$AR$65,Q$1,FALSE),"")</f>
        <v/>
      </c>
      <c r="R45" s="224" t="str">
        <f>IFERROR(VLOOKUP($A45,'中間シート (2)'!$M$6:$AR$65,R$1,FALSE),"")</f>
        <v/>
      </c>
      <c r="S45" s="224" t="str">
        <f>IFERROR(VLOOKUP($A45,'中間シート (2)'!$M$6:$AR$65,S$1,FALSE),"")</f>
        <v/>
      </c>
      <c r="T45" s="224" t="str">
        <f>IFERROR(VLOOKUP($A45,'中間シート (2)'!$M$6:$AR$65,T$1,FALSE),"")</f>
        <v/>
      </c>
      <c r="U45" s="224" t="str">
        <f>IFERROR(VLOOKUP($A45,'中間シート (2)'!$M$6:$AR$65,U$1,FALSE),"")</f>
        <v/>
      </c>
      <c r="V45" s="224"/>
      <c r="W45" s="224" t="str">
        <f>IFERROR(VLOOKUP($A45,'中間シート (2)'!$M$6:$AR$65,W$1,FALSE),"")</f>
        <v/>
      </c>
      <c r="X45" s="224" t="str">
        <f>IFERROR(VLOOKUP($A45,'中間シート (2)'!$M$6:$AR$65,X$1,FALSE),"")</f>
        <v/>
      </c>
      <c r="Y45" s="224" t="str">
        <f>IFERROR(VLOOKUP($A45,'中間シート (2)'!$M$6:$AR$65,Y$1,FALSE),"")</f>
        <v/>
      </c>
      <c r="Z45" s="224" t="str">
        <f>IFERROR(VLOOKUP($A45,'中間シート (2)'!$M$6:$AR$65,Z$1,FALSE),"")</f>
        <v/>
      </c>
      <c r="AA45" s="224" t="str">
        <f>IFERROR(VLOOKUP($A45,'中間シート (2)'!$M$6:$AR$65,AA$1,FALSE),"")</f>
        <v/>
      </c>
      <c r="AB45" s="224" t="str">
        <f>IFERROR(VLOOKUP($A45,'中間シート (2)'!$M$6:$AR$65,AB$1,FALSE),"")</f>
        <v/>
      </c>
      <c r="AC45" s="224" t="str">
        <f>IFERROR(VLOOKUP($A45,'中間シート (2)'!$M$6:$AR$65,AC$1,FALSE),"")</f>
        <v/>
      </c>
      <c r="AD45" s="224" t="str">
        <f>IFERROR(VLOOKUP($A45,'中間シート (2)'!$M$6:$AR$65,AD$1,FALSE),"")</f>
        <v/>
      </c>
      <c r="AE45" s="224"/>
      <c r="AF45" s="224"/>
      <c r="AG45" s="224"/>
      <c r="AH45" s="236" t="str">
        <f>IFERROR(VLOOKUP($A45,'中間シート (2)'!$M$6:$BC$67,AH$1,FALSE),"")</f>
        <v/>
      </c>
      <c r="AI45" s="236" t="str">
        <f>IFERROR(VLOOKUP($A45,'中間シート (2)'!$M$6:$BC$67,AI$1,FALSE),"")</f>
        <v/>
      </c>
      <c r="AJ45" s="236" t="str">
        <f>IFERROR(VLOOKUP($A45,'中間シート (2)'!$M$6:$BC$67,AJ$1,FALSE),"")</f>
        <v/>
      </c>
      <c r="AK45" s="236" t="str">
        <f>IFERROR(VLOOKUP($A45,'中間シート (2)'!$M$6:$BC$67,AK$1,FALSE),"")</f>
        <v/>
      </c>
      <c r="AL45" s="236" t="str">
        <f>IFERROR(VLOOKUP($A45,'中間シート (2)'!$M$6:$BC$67,AL$1,FALSE),"")</f>
        <v/>
      </c>
      <c r="AM45" s="236" t="str">
        <f>IFERROR(VLOOKUP($A45,'中間シート (2)'!$M$6:$BC$67,AM$1,FALSE),"")</f>
        <v/>
      </c>
      <c r="AN45" s="236" t="str">
        <f>IFERROR(VLOOKUP($A45,'中間シート (2)'!$M$6:$BC$67,AN$1,FALSE),"")</f>
        <v/>
      </c>
      <c r="AO45" s="236" t="str">
        <f>IFERROR(VLOOKUP($A45,'中間シート (2)'!$M$6:$BC$67,AO$1,FALSE),"")</f>
        <v/>
      </c>
      <c r="AR45" s="225"/>
      <c r="AS45" s="225"/>
      <c r="AT45" s="225"/>
      <c r="AU45" s="54">
        <f t="shared" si="183"/>
        <v>41</v>
      </c>
      <c r="AV45" s="54">
        <f t="shared" si="184"/>
        <v>41</v>
      </c>
      <c r="AW45" s="54" t="str">
        <f t="shared" si="59"/>
        <v/>
      </c>
      <c r="AX45" s="54" t="str">
        <f t="shared" si="60"/>
        <v/>
      </c>
      <c r="AY45" s="54" t="str">
        <f t="shared" si="61"/>
        <v/>
      </c>
      <c r="AZ45" s="54" t="str">
        <f t="shared" si="62"/>
        <v/>
      </c>
      <c r="BA45" s="54" t="str">
        <f t="shared" si="63"/>
        <v/>
      </c>
      <c r="BB45" s="54" t="str">
        <f ca="1">IF(AB45="","",IF(COUNTIF(エラー23シート!$G$5:$G$79, OFFSET(I45,IF(H45="",0,-H45+1),0)*100+OFFSET(X45,IF(H45="",0,-H45+1),0)*10+AB45)&gt;0,23,""))</f>
        <v/>
      </c>
      <c r="BC45" s="54" t="str">
        <f t="shared" si="64"/>
        <v/>
      </c>
      <c r="BD45" s="54" t="str">
        <f t="shared" si="65"/>
        <v/>
      </c>
      <c r="BE45" s="54" t="str">
        <f t="shared" si="66"/>
        <v/>
      </c>
      <c r="BF45" s="54" t="str">
        <f t="shared" si="67"/>
        <v/>
      </c>
      <c r="BG45" s="54" t="str">
        <f t="shared" si="68"/>
        <v/>
      </c>
      <c r="BH45" s="54" t="str">
        <f t="shared" si="69"/>
        <v/>
      </c>
      <c r="BI45" s="54" t="str">
        <f t="shared" si="70"/>
        <v/>
      </c>
      <c r="BJ45" s="54" t="str">
        <f t="shared" si="71"/>
        <v/>
      </c>
      <c r="BK45" s="54" t="str">
        <f t="shared" si="72"/>
        <v/>
      </c>
      <c r="BL45" s="54" t="str">
        <f t="shared" si="73"/>
        <v/>
      </c>
      <c r="BM45" s="54" t="str">
        <f t="shared" si="74"/>
        <v/>
      </c>
      <c r="BN45" s="54" t="str">
        <f t="shared" si="75"/>
        <v/>
      </c>
      <c r="BO45" s="54" t="str">
        <f t="shared" si="76"/>
        <v/>
      </c>
      <c r="BP45" s="54" t="str">
        <f t="shared" si="77"/>
        <v/>
      </c>
      <c r="BQ45" s="54" t="str">
        <f t="shared" si="78"/>
        <v/>
      </c>
      <c r="BR45" s="54" t="str">
        <f t="shared" si="79"/>
        <v/>
      </c>
      <c r="BS45" s="226" t="str">
        <f t="shared" si="80"/>
        <v/>
      </c>
      <c r="BT45" s="54" t="str">
        <f t="shared" si="81"/>
        <v/>
      </c>
      <c r="BU45" s="54" t="str">
        <f t="shared" si="82"/>
        <v/>
      </c>
      <c r="BV45" s="54" t="str">
        <f t="shared" si="83"/>
        <v/>
      </c>
      <c r="BW45" s="54" t="str">
        <f t="shared" si="84"/>
        <v/>
      </c>
      <c r="BX45" s="54" t="str">
        <f t="shared" si="85"/>
        <v/>
      </c>
      <c r="BY45" s="54" t="str">
        <f t="shared" si="86"/>
        <v/>
      </c>
      <c r="BZ45" s="54" t="str">
        <f t="shared" si="87"/>
        <v/>
      </c>
      <c r="CA45" s="54" t="str">
        <f t="shared" si="88"/>
        <v/>
      </c>
      <c r="CB45" s="54" t="str">
        <f t="shared" si="89"/>
        <v/>
      </c>
      <c r="CC45" s="54" t="str">
        <f t="shared" si="90"/>
        <v/>
      </c>
      <c r="CD45" s="54" t="str">
        <f t="shared" si="91"/>
        <v/>
      </c>
      <c r="CE45" s="54" t="str">
        <f t="shared" si="92"/>
        <v/>
      </c>
      <c r="CF45" s="54" t="str">
        <f t="shared" si="93"/>
        <v/>
      </c>
      <c r="CG45" s="54" t="str">
        <f t="shared" si="94"/>
        <v/>
      </c>
      <c r="CH45" s="54" t="str">
        <f t="shared" si="95"/>
        <v/>
      </c>
      <c r="CI45" s="54" t="str">
        <f t="shared" si="96"/>
        <v/>
      </c>
      <c r="CJ45" s="54" t="str">
        <f t="shared" si="97"/>
        <v/>
      </c>
      <c r="CK45" s="54" t="str">
        <f t="shared" si="98"/>
        <v/>
      </c>
      <c r="CL45" s="227" t="str">
        <f t="shared" si="99"/>
        <v/>
      </c>
      <c r="CM45" s="54" t="str">
        <f t="shared" si="100"/>
        <v/>
      </c>
      <c r="CN45" s="54" t="str">
        <f t="shared" si="101"/>
        <v/>
      </c>
      <c r="CO45" s="54" t="str">
        <f t="shared" si="102"/>
        <v/>
      </c>
      <c r="CP45" s="54" t="str">
        <f t="shared" si="103"/>
        <v/>
      </c>
      <c r="CQ45" s="54" t="str">
        <f t="shared" si="104"/>
        <v/>
      </c>
      <c r="CR45" s="54" t="str">
        <f t="shared" si="105"/>
        <v/>
      </c>
      <c r="CS45" s="54" t="str">
        <f t="shared" si="106"/>
        <v/>
      </c>
      <c r="CT45" s="54" t="str">
        <f t="shared" si="107"/>
        <v/>
      </c>
      <c r="CU45" s="54" t="str">
        <f t="shared" si="108"/>
        <v/>
      </c>
      <c r="CV45" s="228">
        <f t="shared" si="109"/>
        <v>0</v>
      </c>
      <c r="CW45" s="54" t="str">
        <f t="shared" si="110"/>
        <v/>
      </c>
      <c r="CX45" s="54" t="str">
        <f t="shared" si="111"/>
        <v/>
      </c>
      <c r="CY45" s="54" t="str">
        <f t="shared" si="112"/>
        <v/>
      </c>
      <c r="CZ45" s="54" t="str">
        <f t="shared" si="113"/>
        <v/>
      </c>
      <c r="DA45" s="54" t="str">
        <f t="shared" si="114"/>
        <v/>
      </c>
      <c r="DB45" s="54" t="str">
        <f t="shared" si="115"/>
        <v/>
      </c>
      <c r="DC45" s="54" t="str">
        <f t="shared" si="116"/>
        <v/>
      </c>
      <c r="DD45" s="54" t="str">
        <f t="shared" si="117"/>
        <v/>
      </c>
      <c r="DE45" s="54" t="str">
        <f t="shared" si="118"/>
        <v/>
      </c>
      <c r="DF45" s="54" t="str">
        <f t="shared" si="119"/>
        <v/>
      </c>
      <c r="DG45" s="54" t="str">
        <f t="shared" si="120"/>
        <v/>
      </c>
      <c r="DH45" s="54" t="str">
        <f t="shared" si="121"/>
        <v/>
      </c>
      <c r="DI45" s="54" t="str">
        <f t="shared" si="122"/>
        <v/>
      </c>
      <c r="DJ45" s="54" t="str">
        <f t="shared" si="123"/>
        <v/>
      </c>
      <c r="DK45" s="54" t="str">
        <f t="shared" si="124"/>
        <v/>
      </c>
      <c r="DL45" s="54" t="str">
        <f t="shared" si="125"/>
        <v/>
      </c>
      <c r="DM45" s="54" t="str">
        <f t="shared" si="126"/>
        <v/>
      </c>
      <c r="DN45" s="54" t="str">
        <f t="shared" si="127"/>
        <v/>
      </c>
      <c r="DO45" s="54" t="str">
        <f t="shared" si="128"/>
        <v/>
      </c>
      <c r="DP45" s="54" t="str">
        <f t="shared" si="129"/>
        <v/>
      </c>
      <c r="DQ45" s="54" t="str">
        <f t="shared" si="130"/>
        <v/>
      </c>
      <c r="DR45" s="54" t="str">
        <f t="shared" si="131"/>
        <v/>
      </c>
      <c r="DS45" s="54" t="str">
        <f t="shared" si="132"/>
        <v/>
      </c>
      <c r="DT45" s="54" t="str">
        <f t="shared" si="133"/>
        <v/>
      </c>
      <c r="DU45" s="54" t="str">
        <f t="shared" si="134"/>
        <v/>
      </c>
      <c r="DV45" s="54" t="str">
        <f t="shared" si="135"/>
        <v/>
      </c>
      <c r="DW45" s="54" t="str">
        <f t="shared" si="136"/>
        <v/>
      </c>
      <c r="DX45" s="54" t="str">
        <f t="shared" si="137"/>
        <v/>
      </c>
      <c r="DY45" s="54" t="str">
        <f t="shared" si="138"/>
        <v/>
      </c>
      <c r="DZ45" s="54" t="str">
        <f t="shared" si="139"/>
        <v/>
      </c>
      <c r="EA45" s="54" t="str">
        <f t="shared" si="140"/>
        <v/>
      </c>
      <c r="EB45" s="54" t="str">
        <f t="shared" si="141"/>
        <v/>
      </c>
      <c r="EC45" s="54" t="str">
        <f t="shared" si="142"/>
        <v/>
      </c>
      <c r="ED45" s="54" t="str">
        <f t="shared" si="143"/>
        <v/>
      </c>
      <c r="EE45" s="54" t="str">
        <f t="shared" si="144"/>
        <v/>
      </c>
      <c r="EF45" s="54" t="str">
        <f t="shared" si="145"/>
        <v/>
      </c>
      <c r="EG45" s="54" t="str">
        <f t="shared" si="146"/>
        <v/>
      </c>
      <c r="EH45" s="54" t="str">
        <f t="shared" si="147"/>
        <v/>
      </c>
      <c r="EI45" s="54" t="str">
        <f t="shared" si="148"/>
        <v/>
      </c>
      <c r="EJ45" s="54" t="str">
        <f t="shared" si="149"/>
        <v/>
      </c>
      <c r="EK45" s="54" t="str">
        <f t="shared" si="150"/>
        <v/>
      </c>
      <c r="EL45" s="54" t="str">
        <f t="shared" si="151"/>
        <v/>
      </c>
      <c r="EM45" s="54" t="str">
        <f t="shared" si="152"/>
        <v/>
      </c>
      <c r="EN45" s="54" t="str">
        <f t="shared" si="153"/>
        <v/>
      </c>
      <c r="EO45" s="54" t="str">
        <f t="shared" si="154"/>
        <v/>
      </c>
      <c r="EP45" s="54" t="str">
        <f t="shared" si="155"/>
        <v/>
      </c>
      <c r="EQ45" s="228" t="str">
        <f t="shared" ca="1" si="156"/>
        <v/>
      </c>
      <c r="ER45" s="228" t="str">
        <f t="shared" ca="1" si="157"/>
        <v/>
      </c>
      <c r="ES45" s="54" t="str">
        <f t="shared" ca="1" si="158"/>
        <v/>
      </c>
      <c r="ET45" s="54" t="str">
        <f t="shared" ca="1" si="159"/>
        <v/>
      </c>
      <c r="EU45" s="54" t="str">
        <f t="shared" ca="1" si="160"/>
        <v/>
      </c>
      <c r="EV45" s="54" t="str">
        <f t="shared" ca="1" si="161"/>
        <v/>
      </c>
      <c r="EW45" s="54" t="str">
        <f t="shared" ca="1" si="162"/>
        <v/>
      </c>
      <c r="EX45" s="54" t="str">
        <f t="shared" ca="1" si="163"/>
        <v/>
      </c>
      <c r="EY45" s="54" t="str">
        <f t="shared" ca="1" si="164"/>
        <v/>
      </c>
      <c r="EZ45" s="54" t="str">
        <f t="shared" ca="1" si="165"/>
        <v/>
      </c>
      <c r="FA45" s="54" t="str">
        <f t="shared" ca="1" si="166"/>
        <v/>
      </c>
      <c r="FB45" s="54" t="str">
        <f t="shared" ca="1" si="167"/>
        <v/>
      </c>
      <c r="FC45" s="54" t="str">
        <f t="shared" ca="1" si="168"/>
        <v/>
      </c>
      <c r="FD45" s="228">
        <f t="shared" si="169"/>
        <v>1</v>
      </c>
      <c r="FE45" s="54" t="str">
        <f t="shared" si="170"/>
        <v/>
      </c>
      <c r="FF45" s="54" t="str">
        <f t="shared" si="171"/>
        <v/>
      </c>
      <c r="FG45" s="54" t="str">
        <f t="shared" si="172"/>
        <v/>
      </c>
      <c r="FH45" s="54" t="str">
        <f t="shared" si="173"/>
        <v/>
      </c>
      <c r="FI45" s="228" t="str">
        <f>IF(B45=0,"",COUNTIF(FD$6:FD45,FD45))</f>
        <v/>
      </c>
      <c r="FJ45" s="54" t="str">
        <f t="shared" si="174"/>
        <v/>
      </c>
      <c r="FK45" s="229" t="str">
        <f t="shared" si="175"/>
        <v/>
      </c>
      <c r="FL45" s="54" t="str">
        <f t="shared" si="176"/>
        <v/>
      </c>
      <c r="FM45" s="54" t="str">
        <f t="shared" si="177"/>
        <v/>
      </c>
      <c r="FN45" s="54" t="str">
        <f t="shared" si="178"/>
        <v/>
      </c>
      <c r="FO45" s="54" t="str">
        <f t="shared" si="179"/>
        <v/>
      </c>
    </row>
    <row r="46" spans="1:171" ht="17.25">
      <c r="A46" s="222">
        <v>41</v>
      </c>
      <c r="B46" s="222">
        <f>COUNTIF('中間シート (2)'!M:M,行政集計シート※記入不要です!A46)</f>
        <v>0</v>
      </c>
      <c r="C46" s="230" t="str">
        <f t="shared" si="186"/>
        <v/>
      </c>
      <c r="D46" s="230" t="str">
        <f t="shared" si="185"/>
        <v/>
      </c>
      <c r="E46" s="230" t="str">
        <f t="shared" si="182"/>
        <v/>
      </c>
      <c r="F46" s="231"/>
      <c r="G46" s="224" t="str">
        <f>IFERROR(VLOOKUP($A46,'中間シート (2)'!$M$6:$AR$65,G$1,FALSE),"")</f>
        <v/>
      </c>
      <c r="H46" s="224" t="str">
        <f>IFERROR(VLOOKUP($A46,'中間シート (2)'!$M$6:$AR$65,H$1,FALSE),"")</f>
        <v/>
      </c>
      <c r="I46" s="224" t="str">
        <f>IFERROR(VLOOKUP($A46,'中間シート (2)'!$M$6:$AR$65,I$1,FALSE),"")</f>
        <v/>
      </c>
      <c r="J46" s="224" t="str">
        <f>IFERROR(VLOOKUP($A46,'中間シート (2)'!$M$6:$AR$65,J$1,FALSE),"")</f>
        <v/>
      </c>
      <c r="K46" s="224" t="str">
        <f>IFERROR(VLOOKUP($A46,'中間シート (2)'!$M$6:$AR$65,K$1,FALSE),"")</f>
        <v/>
      </c>
      <c r="L46" s="224" t="str">
        <f>IFERROR(VLOOKUP($A46,'中間シート (2)'!$M$6:$AR$65,L$1,FALSE),"")</f>
        <v/>
      </c>
      <c r="M46" s="224" t="str">
        <f>IFERROR(VLOOKUP($A46,'中間シート (2)'!$M$6:$AR$65,M$1,FALSE),"")</f>
        <v/>
      </c>
      <c r="N46" s="224" t="str">
        <f>IFERROR(VLOOKUP($A46,'中間シート (2)'!$M$6:$AR$65,N$1,FALSE),"")</f>
        <v/>
      </c>
      <c r="O46" s="224" t="str">
        <f>IFERROR(VLOOKUP($A46,'中間シート (2)'!$M$6:$AR$65,O$1,FALSE),"")</f>
        <v/>
      </c>
      <c r="P46" s="224" t="str">
        <f>IFERROR(VLOOKUP($A46,'中間シート (2)'!$M$6:$AR$65,P$1,FALSE),"")</f>
        <v/>
      </c>
      <c r="Q46" s="224" t="str">
        <f>IFERROR(VLOOKUP($A46,'中間シート (2)'!$M$6:$AR$65,Q$1,FALSE),"")</f>
        <v/>
      </c>
      <c r="R46" s="224" t="str">
        <f>IFERROR(VLOOKUP($A46,'中間シート (2)'!$M$6:$AR$65,R$1,FALSE),"")</f>
        <v/>
      </c>
      <c r="S46" s="224" t="str">
        <f>IFERROR(VLOOKUP($A46,'中間シート (2)'!$M$6:$AR$65,S$1,FALSE),"")</f>
        <v/>
      </c>
      <c r="T46" s="224" t="str">
        <f>IFERROR(VLOOKUP($A46,'中間シート (2)'!$M$6:$AR$65,T$1,FALSE),"")</f>
        <v/>
      </c>
      <c r="U46" s="224" t="str">
        <f>IFERROR(VLOOKUP($A46,'中間シート (2)'!$M$6:$AR$65,U$1,FALSE),"")</f>
        <v/>
      </c>
      <c r="V46" s="224"/>
      <c r="W46" s="224" t="str">
        <f>IFERROR(VLOOKUP($A46,'中間シート (2)'!$M$6:$AR$65,W$1,FALSE),"")</f>
        <v/>
      </c>
      <c r="X46" s="224" t="str">
        <f>IFERROR(VLOOKUP($A46,'中間シート (2)'!$M$6:$AR$65,X$1,FALSE),"")</f>
        <v/>
      </c>
      <c r="Y46" s="224" t="str">
        <f>IFERROR(VLOOKUP($A46,'中間シート (2)'!$M$6:$AR$65,Y$1,FALSE),"")</f>
        <v/>
      </c>
      <c r="Z46" s="224" t="str">
        <f>IFERROR(VLOOKUP($A46,'中間シート (2)'!$M$6:$AR$65,Z$1,FALSE),"")</f>
        <v/>
      </c>
      <c r="AA46" s="224" t="str">
        <f>IFERROR(VLOOKUP($A46,'中間シート (2)'!$M$6:$AR$65,AA$1,FALSE),"")</f>
        <v/>
      </c>
      <c r="AB46" s="224" t="str">
        <f>IFERROR(VLOOKUP($A46,'中間シート (2)'!$M$6:$AR$65,AB$1,FALSE),"")</f>
        <v/>
      </c>
      <c r="AC46" s="224" t="str">
        <f>IFERROR(VLOOKUP($A46,'中間シート (2)'!$M$6:$AR$65,AC$1,FALSE),"")</f>
        <v/>
      </c>
      <c r="AD46" s="224" t="str">
        <f>IFERROR(VLOOKUP($A46,'中間シート (2)'!$M$6:$AR$65,AD$1,FALSE),"")</f>
        <v/>
      </c>
      <c r="AE46" s="224"/>
      <c r="AF46" s="224"/>
      <c r="AG46" s="224"/>
      <c r="AH46" s="236" t="str">
        <f>IFERROR(VLOOKUP($A46,'中間シート (2)'!$M$6:$BC$67,AH$1,FALSE),"")</f>
        <v/>
      </c>
      <c r="AI46" s="236" t="str">
        <f>IFERROR(VLOOKUP($A46,'中間シート (2)'!$M$6:$BC$67,AI$1,FALSE),"")</f>
        <v/>
      </c>
      <c r="AJ46" s="236" t="str">
        <f>IFERROR(VLOOKUP($A46,'中間シート (2)'!$M$6:$BC$67,AJ$1,FALSE),"")</f>
        <v/>
      </c>
      <c r="AK46" s="236" t="str">
        <f>IFERROR(VLOOKUP($A46,'中間シート (2)'!$M$6:$BC$67,AK$1,FALSE),"")</f>
        <v/>
      </c>
      <c r="AL46" s="236" t="str">
        <f>IFERROR(VLOOKUP($A46,'中間シート (2)'!$M$6:$BC$67,AL$1,FALSE),"")</f>
        <v/>
      </c>
      <c r="AM46" s="236" t="str">
        <f>IFERROR(VLOOKUP($A46,'中間シート (2)'!$M$6:$BC$67,AM$1,FALSE),"")</f>
        <v/>
      </c>
      <c r="AN46" s="236" t="str">
        <f>IFERROR(VLOOKUP($A46,'中間シート (2)'!$M$6:$BC$67,AN$1,FALSE),"")</f>
        <v/>
      </c>
      <c r="AO46" s="236" t="str">
        <f>IFERROR(VLOOKUP($A46,'中間シート (2)'!$M$6:$BC$67,AO$1,FALSE),"")</f>
        <v/>
      </c>
      <c r="AR46" s="225"/>
      <c r="AS46" s="225"/>
      <c r="AT46" s="225"/>
      <c r="AU46" s="54">
        <f t="shared" si="183"/>
        <v>41</v>
      </c>
      <c r="AV46" s="54">
        <f t="shared" si="184"/>
        <v>41</v>
      </c>
      <c r="AW46" s="54" t="str">
        <f t="shared" si="59"/>
        <v/>
      </c>
      <c r="AX46" s="54" t="str">
        <f t="shared" si="60"/>
        <v/>
      </c>
      <c r="AY46" s="54" t="str">
        <f t="shared" si="61"/>
        <v/>
      </c>
      <c r="AZ46" s="54" t="str">
        <f t="shared" si="62"/>
        <v/>
      </c>
      <c r="BA46" s="54" t="str">
        <f t="shared" si="63"/>
        <v/>
      </c>
      <c r="BB46" s="54" t="str">
        <f ca="1">IF(AB46="","",IF(COUNTIF(エラー23シート!$G$5:$G$79, OFFSET(I46,IF(H46="",0,-H46+1),0)*100+OFFSET(X46,IF(H46="",0,-H46+1),0)*10+AB46)&gt;0,23,""))</f>
        <v/>
      </c>
      <c r="BC46" s="54" t="str">
        <f t="shared" si="64"/>
        <v/>
      </c>
      <c r="BD46" s="54" t="str">
        <f t="shared" si="65"/>
        <v/>
      </c>
      <c r="BE46" s="54" t="str">
        <f t="shared" si="66"/>
        <v/>
      </c>
      <c r="BF46" s="54" t="str">
        <f t="shared" si="67"/>
        <v/>
      </c>
      <c r="BG46" s="54" t="str">
        <f t="shared" si="68"/>
        <v/>
      </c>
      <c r="BH46" s="54" t="str">
        <f t="shared" si="69"/>
        <v/>
      </c>
      <c r="BI46" s="54" t="str">
        <f t="shared" si="70"/>
        <v/>
      </c>
      <c r="BJ46" s="54" t="str">
        <f t="shared" si="71"/>
        <v/>
      </c>
      <c r="BK46" s="54" t="str">
        <f t="shared" si="72"/>
        <v/>
      </c>
      <c r="BL46" s="54" t="str">
        <f t="shared" si="73"/>
        <v/>
      </c>
      <c r="BM46" s="54" t="str">
        <f t="shared" si="74"/>
        <v/>
      </c>
      <c r="BN46" s="54" t="str">
        <f t="shared" si="75"/>
        <v/>
      </c>
      <c r="BO46" s="54" t="str">
        <f t="shared" si="76"/>
        <v/>
      </c>
      <c r="BP46" s="54" t="str">
        <f t="shared" si="77"/>
        <v/>
      </c>
      <c r="BQ46" s="54" t="str">
        <f t="shared" si="78"/>
        <v/>
      </c>
      <c r="BR46" s="54" t="str">
        <f t="shared" si="79"/>
        <v/>
      </c>
      <c r="BS46" s="226" t="str">
        <f t="shared" si="80"/>
        <v/>
      </c>
      <c r="BT46" s="54" t="str">
        <f t="shared" si="81"/>
        <v/>
      </c>
      <c r="BU46" s="54" t="str">
        <f t="shared" si="82"/>
        <v/>
      </c>
      <c r="BV46" s="54" t="str">
        <f t="shared" si="83"/>
        <v/>
      </c>
      <c r="BW46" s="54" t="str">
        <f t="shared" si="84"/>
        <v/>
      </c>
      <c r="BX46" s="54" t="str">
        <f t="shared" si="85"/>
        <v/>
      </c>
      <c r="BY46" s="54" t="str">
        <f t="shared" si="86"/>
        <v/>
      </c>
      <c r="BZ46" s="54" t="str">
        <f t="shared" si="87"/>
        <v/>
      </c>
      <c r="CA46" s="54" t="str">
        <f t="shared" si="88"/>
        <v/>
      </c>
      <c r="CB46" s="54" t="str">
        <f t="shared" si="89"/>
        <v/>
      </c>
      <c r="CC46" s="54" t="str">
        <f t="shared" si="90"/>
        <v/>
      </c>
      <c r="CD46" s="54" t="str">
        <f t="shared" si="91"/>
        <v/>
      </c>
      <c r="CE46" s="54" t="str">
        <f t="shared" si="92"/>
        <v/>
      </c>
      <c r="CF46" s="54" t="str">
        <f t="shared" si="93"/>
        <v/>
      </c>
      <c r="CG46" s="54" t="str">
        <f t="shared" si="94"/>
        <v/>
      </c>
      <c r="CH46" s="54" t="str">
        <f t="shared" si="95"/>
        <v/>
      </c>
      <c r="CI46" s="54" t="str">
        <f t="shared" si="96"/>
        <v/>
      </c>
      <c r="CJ46" s="54" t="str">
        <f t="shared" si="97"/>
        <v/>
      </c>
      <c r="CK46" s="54" t="str">
        <f t="shared" si="98"/>
        <v/>
      </c>
      <c r="CL46" s="227" t="str">
        <f t="shared" si="99"/>
        <v/>
      </c>
      <c r="CM46" s="54" t="str">
        <f t="shared" si="100"/>
        <v/>
      </c>
      <c r="CN46" s="54" t="str">
        <f t="shared" si="101"/>
        <v/>
      </c>
      <c r="CO46" s="54" t="str">
        <f t="shared" si="102"/>
        <v/>
      </c>
      <c r="CP46" s="54" t="str">
        <f t="shared" si="103"/>
        <v/>
      </c>
      <c r="CQ46" s="54" t="str">
        <f t="shared" si="104"/>
        <v/>
      </c>
      <c r="CR46" s="54" t="str">
        <f t="shared" si="105"/>
        <v/>
      </c>
      <c r="CS46" s="54" t="str">
        <f t="shared" si="106"/>
        <v/>
      </c>
      <c r="CT46" s="54" t="str">
        <f t="shared" si="107"/>
        <v/>
      </c>
      <c r="CU46" s="54" t="str">
        <f t="shared" si="108"/>
        <v/>
      </c>
      <c r="CV46" s="228">
        <f t="shared" si="109"/>
        <v>0</v>
      </c>
      <c r="CW46" s="54" t="str">
        <f t="shared" si="110"/>
        <v/>
      </c>
      <c r="CX46" s="54" t="str">
        <f t="shared" si="111"/>
        <v/>
      </c>
      <c r="CY46" s="54" t="str">
        <f t="shared" si="112"/>
        <v/>
      </c>
      <c r="CZ46" s="54" t="str">
        <f t="shared" si="113"/>
        <v/>
      </c>
      <c r="DA46" s="54" t="str">
        <f t="shared" si="114"/>
        <v/>
      </c>
      <c r="DB46" s="54" t="str">
        <f t="shared" si="115"/>
        <v/>
      </c>
      <c r="DC46" s="54" t="str">
        <f t="shared" si="116"/>
        <v/>
      </c>
      <c r="DD46" s="54" t="str">
        <f t="shared" si="117"/>
        <v/>
      </c>
      <c r="DE46" s="54" t="str">
        <f t="shared" si="118"/>
        <v/>
      </c>
      <c r="DF46" s="54" t="str">
        <f t="shared" si="119"/>
        <v/>
      </c>
      <c r="DG46" s="54" t="str">
        <f t="shared" si="120"/>
        <v/>
      </c>
      <c r="DH46" s="54" t="str">
        <f t="shared" si="121"/>
        <v/>
      </c>
      <c r="DI46" s="54" t="str">
        <f t="shared" si="122"/>
        <v/>
      </c>
      <c r="DJ46" s="54" t="str">
        <f t="shared" si="123"/>
        <v/>
      </c>
      <c r="DK46" s="54" t="str">
        <f t="shared" si="124"/>
        <v/>
      </c>
      <c r="DL46" s="54" t="str">
        <f t="shared" si="125"/>
        <v/>
      </c>
      <c r="DM46" s="54" t="str">
        <f t="shared" si="126"/>
        <v/>
      </c>
      <c r="DN46" s="54" t="str">
        <f t="shared" si="127"/>
        <v/>
      </c>
      <c r="DO46" s="54" t="str">
        <f t="shared" si="128"/>
        <v/>
      </c>
      <c r="DP46" s="54" t="str">
        <f t="shared" si="129"/>
        <v/>
      </c>
      <c r="DQ46" s="54" t="str">
        <f t="shared" si="130"/>
        <v/>
      </c>
      <c r="DR46" s="54" t="str">
        <f t="shared" si="131"/>
        <v/>
      </c>
      <c r="DS46" s="54" t="str">
        <f t="shared" si="132"/>
        <v/>
      </c>
      <c r="DT46" s="54" t="str">
        <f t="shared" si="133"/>
        <v/>
      </c>
      <c r="DU46" s="54" t="str">
        <f t="shared" si="134"/>
        <v/>
      </c>
      <c r="DV46" s="54" t="str">
        <f t="shared" si="135"/>
        <v/>
      </c>
      <c r="DW46" s="54" t="str">
        <f t="shared" si="136"/>
        <v/>
      </c>
      <c r="DX46" s="54" t="str">
        <f t="shared" si="137"/>
        <v/>
      </c>
      <c r="DY46" s="54" t="str">
        <f t="shared" si="138"/>
        <v/>
      </c>
      <c r="DZ46" s="54" t="str">
        <f t="shared" si="139"/>
        <v/>
      </c>
      <c r="EA46" s="54" t="str">
        <f t="shared" si="140"/>
        <v/>
      </c>
      <c r="EB46" s="54" t="str">
        <f t="shared" si="141"/>
        <v/>
      </c>
      <c r="EC46" s="54" t="str">
        <f t="shared" si="142"/>
        <v/>
      </c>
      <c r="ED46" s="54" t="str">
        <f t="shared" si="143"/>
        <v/>
      </c>
      <c r="EE46" s="54" t="str">
        <f t="shared" si="144"/>
        <v/>
      </c>
      <c r="EF46" s="54" t="str">
        <f t="shared" si="145"/>
        <v/>
      </c>
      <c r="EG46" s="54" t="str">
        <f t="shared" si="146"/>
        <v/>
      </c>
      <c r="EH46" s="54" t="str">
        <f t="shared" si="147"/>
        <v/>
      </c>
      <c r="EI46" s="54" t="str">
        <f t="shared" si="148"/>
        <v/>
      </c>
      <c r="EJ46" s="54" t="str">
        <f t="shared" si="149"/>
        <v/>
      </c>
      <c r="EK46" s="54" t="str">
        <f t="shared" si="150"/>
        <v/>
      </c>
      <c r="EL46" s="54" t="str">
        <f t="shared" si="151"/>
        <v/>
      </c>
      <c r="EM46" s="54" t="str">
        <f t="shared" si="152"/>
        <v/>
      </c>
      <c r="EN46" s="54" t="str">
        <f t="shared" si="153"/>
        <v/>
      </c>
      <c r="EO46" s="54" t="str">
        <f t="shared" si="154"/>
        <v/>
      </c>
      <c r="EP46" s="54" t="str">
        <f t="shared" si="155"/>
        <v/>
      </c>
      <c r="EQ46" s="228" t="str">
        <f t="shared" ca="1" si="156"/>
        <v/>
      </c>
      <c r="ER46" s="228" t="str">
        <f t="shared" ca="1" si="157"/>
        <v/>
      </c>
      <c r="ES46" s="54" t="str">
        <f t="shared" ca="1" si="158"/>
        <v/>
      </c>
      <c r="ET46" s="54" t="str">
        <f t="shared" ca="1" si="159"/>
        <v/>
      </c>
      <c r="EU46" s="54" t="str">
        <f t="shared" ca="1" si="160"/>
        <v/>
      </c>
      <c r="EV46" s="54" t="str">
        <f t="shared" ca="1" si="161"/>
        <v/>
      </c>
      <c r="EW46" s="54" t="str">
        <f t="shared" ca="1" si="162"/>
        <v/>
      </c>
      <c r="EX46" s="54" t="str">
        <f t="shared" ca="1" si="163"/>
        <v/>
      </c>
      <c r="EY46" s="54" t="str">
        <f t="shared" ca="1" si="164"/>
        <v/>
      </c>
      <c r="EZ46" s="54" t="str">
        <f t="shared" ca="1" si="165"/>
        <v/>
      </c>
      <c r="FA46" s="54" t="str">
        <f t="shared" ca="1" si="166"/>
        <v/>
      </c>
      <c r="FB46" s="54" t="str">
        <f t="shared" ca="1" si="167"/>
        <v/>
      </c>
      <c r="FC46" s="54" t="str">
        <f t="shared" ca="1" si="168"/>
        <v/>
      </c>
      <c r="FD46" s="228">
        <f t="shared" si="169"/>
        <v>1</v>
      </c>
      <c r="FE46" s="54" t="str">
        <f t="shared" si="170"/>
        <v/>
      </c>
      <c r="FF46" s="54" t="str">
        <f t="shared" si="171"/>
        <v/>
      </c>
      <c r="FG46" s="54" t="str">
        <f t="shared" si="172"/>
        <v/>
      </c>
      <c r="FH46" s="54" t="str">
        <f t="shared" si="173"/>
        <v/>
      </c>
      <c r="FI46" s="228" t="str">
        <f>IF(B46=0,"",COUNTIF(FD$6:FD46,FD46))</f>
        <v/>
      </c>
      <c r="FJ46" s="54" t="str">
        <f t="shared" si="174"/>
        <v/>
      </c>
      <c r="FK46" s="229" t="str">
        <f t="shared" si="175"/>
        <v/>
      </c>
      <c r="FL46" s="54" t="str">
        <f t="shared" si="176"/>
        <v/>
      </c>
      <c r="FM46" s="54" t="str">
        <f t="shared" si="177"/>
        <v/>
      </c>
      <c r="FN46" s="54" t="str">
        <f t="shared" si="178"/>
        <v/>
      </c>
      <c r="FO46" s="54" t="str">
        <f t="shared" si="179"/>
        <v/>
      </c>
    </row>
    <row r="47" spans="1:171" ht="17.25">
      <c r="A47" s="222">
        <v>42</v>
      </c>
      <c r="B47" s="222">
        <f>COUNTIF('中間シート (2)'!M:M,行政集計シート※記入不要です!A47)</f>
        <v>0</v>
      </c>
      <c r="C47" s="230" t="str">
        <f t="shared" si="186"/>
        <v/>
      </c>
      <c r="D47" s="230" t="str">
        <f t="shared" si="185"/>
        <v/>
      </c>
      <c r="E47" s="230" t="str">
        <f t="shared" si="182"/>
        <v/>
      </c>
      <c r="F47" s="231"/>
      <c r="G47" s="224" t="str">
        <f>IFERROR(VLOOKUP($A47,'中間シート (2)'!$M$6:$AR$65,G$1,FALSE),"")</f>
        <v/>
      </c>
      <c r="H47" s="224" t="str">
        <f>IFERROR(VLOOKUP($A47,'中間シート (2)'!$M$6:$AR$65,H$1,FALSE),"")</f>
        <v/>
      </c>
      <c r="I47" s="224" t="str">
        <f>IFERROR(VLOOKUP($A47,'中間シート (2)'!$M$6:$AR$65,I$1,FALSE),"")</f>
        <v/>
      </c>
      <c r="J47" s="224" t="str">
        <f>IFERROR(VLOOKUP($A47,'中間シート (2)'!$M$6:$AR$65,J$1,FALSE),"")</f>
        <v/>
      </c>
      <c r="K47" s="224" t="str">
        <f>IFERROR(VLOOKUP($A47,'中間シート (2)'!$M$6:$AR$65,K$1,FALSE),"")</f>
        <v/>
      </c>
      <c r="L47" s="224" t="str">
        <f>IFERROR(VLOOKUP($A47,'中間シート (2)'!$M$6:$AR$65,L$1,FALSE),"")</f>
        <v/>
      </c>
      <c r="M47" s="224" t="str">
        <f>IFERROR(VLOOKUP($A47,'中間シート (2)'!$M$6:$AR$65,M$1,FALSE),"")</f>
        <v/>
      </c>
      <c r="N47" s="224" t="str">
        <f>IFERROR(VLOOKUP($A47,'中間シート (2)'!$M$6:$AR$65,N$1,FALSE),"")</f>
        <v/>
      </c>
      <c r="O47" s="224" t="str">
        <f>IFERROR(VLOOKUP($A47,'中間シート (2)'!$M$6:$AR$65,O$1,FALSE),"")</f>
        <v/>
      </c>
      <c r="P47" s="224" t="str">
        <f>IFERROR(VLOOKUP($A47,'中間シート (2)'!$M$6:$AR$65,P$1,FALSE),"")</f>
        <v/>
      </c>
      <c r="Q47" s="224" t="str">
        <f>IFERROR(VLOOKUP($A47,'中間シート (2)'!$M$6:$AR$65,Q$1,FALSE),"")</f>
        <v/>
      </c>
      <c r="R47" s="224" t="str">
        <f>IFERROR(VLOOKUP($A47,'中間シート (2)'!$M$6:$AR$65,R$1,FALSE),"")</f>
        <v/>
      </c>
      <c r="S47" s="224" t="str">
        <f>IFERROR(VLOOKUP($A47,'中間シート (2)'!$M$6:$AR$65,S$1,FALSE),"")</f>
        <v/>
      </c>
      <c r="T47" s="224" t="str">
        <f>IFERROR(VLOOKUP($A47,'中間シート (2)'!$M$6:$AR$65,T$1,FALSE),"")</f>
        <v/>
      </c>
      <c r="U47" s="224" t="str">
        <f>IFERROR(VLOOKUP($A47,'中間シート (2)'!$M$6:$AR$65,U$1,FALSE),"")</f>
        <v/>
      </c>
      <c r="V47" s="224"/>
      <c r="W47" s="224" t="str">
        <f>IFERROR(VLOOKUP($A47,'中間シート (2)'!$M$6:$AR$65,W$1,FALSE),"")</f>
        <v/>
      </c>
      <c r="X47" s="224" t="str">
        <f>IFERROR(VLOOKUP($A47,'中間シート (2)'!$M$6:$AR$65,X$1,FALSE),"")</f>
        <v/>
      </c>
      <c r="Y47" s="224" t="str">
        <f>IFERROR(VLOOKUP($A47,'中間シート (2)'!$M$6:$AR$65,Y$1,FALSE),"")</f>
        <v/>
      </c>
      <c r="Z47" s="224" t="str">
        <f>IFERROR(VLOOKUP($A47,'中間シート (2)'!$M$6:$AR$65,Z$1,FALSE),"")</f>
        <v/>
      </c>
      <c r="AA47" s="224" t="str">
        <f>IFERROR(VLOOKUP($A47,'中間シート (2)'!$M$6:$AR$65,AA$1,FALSE),"")</f>
        <v/>
      </c>
      <c r="AB47" s="224" t="str">
        <f>IFERROR(VLOOKUP($A47,'中間シート (2)'!$M$6:$AR$65,AB$1,FALSE),"")</f>
        <v/>
      </c>
      <c r="AC47" s="224" t="str">
        <f>IFERROR(VLOOKUP($A47,'中間シート (2)'!$M$6:$AR$65,AC$1,FALSE),"")</f>
        <v/>
      </c>
      <c r="AD47" s="224" t="str">
        <f>IFERROR(VLOOKUP($A47,'中間シート (2)'!$M$6:$AR$65,AD$1,FALSE),"")</f>
        <v/>
      </c>
      <c r="AE47" s="224"/>
      <c r="AF47" s="224"/>
      <c r="AG47" s="224"/>
      <c r="AH47" s="236" t="str">
        <f>IFERROR(VLOOKUP($A47,'中間シート (2)'!$M$6:$BC$67,AH$1,FALSE),"")</f>
        <v/>
      </c>
      <c r="AI47" s="236" t="str">
        <f>IFERROR(VLOOKUP($A47,'中間シート (2)'!$M$6:$BC$67,AI$1,FALSE),"")</f>
        <v/>
      </c>
      <c r="AJ47" s="236" t="str">
        <f>IFERROR(VLOOKUP($A47,'中間シート (2)'!$M$6:$BC$67,AJ$1,FALSE),"")</f>
        <v/>
      </c>
      <c r="AK47" s="236" t="str">
        <f>IFERROR(VLOOKUP($A47,'中間シート (2)'!$M$6:$BC$67,AK$1,FALSE),"")</f>
        <v/>
      </c>
      <c r="AL47" s="236" t="str">
        <f>IFERROR(VLOOKUP($A47,'中間シート (2)'!$M$6:$BC$67,AL$1,FALSE),"")</f>
        <v/>
      </c>
      <c r="AM47" s="236" t="str">
        <f>IFERROR(VLOOKUP($A47,'中間シート (2)'!$M$6:$BC$67,AM$1,FALSE),"")</f>
        <v/>
      </c>
      <c r="AN47" s="236" t="str">
        <f>IFERROR(VLOOKUP($A47,'中間シート (2)'!$M$6:$BC$67,AN$1,FALSE),"")</f>
        <v/>
      </c>
      <c r="AO47" s="236" t="str">
        <f>IFERROR(VLOOKUP($A47,'中間シート (2)'!$M$6:$BC$67,AO$1,FALSE),"")</f>
        <v/>
      </c>
      <c r="AR47" s="225"/>
      <c r="AS47" s="225"/>
      <c r="AT47" s="225"/>
      <c r="AU47" s="54">
        <f t="shared" si="183"/>
        <v>41</v>
      </c>
      <c r="AV47" s="54">
        <f t="shared" si="184"/>
        <v>41</v>
      </c>
      <c r="AW47" s="54" t="str">
        <f t="shared" si="59"/>
        <v/>
      </c>
      <c r="AX47" s="54" t="str">
        <f t="shared" si="60"/>
        <v/>
      </c>
      <c r="AY47" s="54" t="str">
        <f t="shared" si="61"/>
        <v/>
      </c>
      <c r="AZ47" s="54" t="str">
        <f t="shared" si="62"/>
        <v/>
      </c>
      <c r="BA47" s="54" t="str">
        <f t="shared" si="63"/>
        <v/>
      </c>
      <c r="BB47" s="54" t="str">
        <f ca="1">IF(AB47="","",IF(COUNTIF(エラー23シート!$G$5:$G$79, OFFSET(I47,IF(H47="",0,-H47+1),0)*100+OFFSET(X47,IF(H47="",0,-H47+1),0)*10+AB47)&gt;0,23,""))</f>
        <v/>
      </c>
      <c r="BC47" s="54" t="str">
        <f t="shared" si="64"/>
        <v/>
      </c>
      <c r="BD47" s="54" t="str">
        <f t="shared" si="65"/>
        <v/>
      </c>
      <c r="BE47" s="54" t="str">
        <f t="shared" si="66"/>
        <v/>
      </c>
      <c r="BF47" s="54" t="str">
        <f t="shared" si="67"/>
        <v/>
      </c>
      <c r="BG47" s="54" t="str">
        <f t="shared" si="68"/>
        <v/>
      </c>
      <c r="BH47" s="54" t="str">
        <f t="shared" si="69"/>
        <v/>
      </c>
      <c r="BI47" s="54" t="str">
        <f t="shared" si="70"/>
        <v/>
      </c>
      <c r="BJ47" s="54" t="str">
        <f t="shared" si="71"/>
        <v/>
      </c>
      <c r="BK47" s="54" t="str">
        <f t="shared" si="72"/>
        <v/>
      </c>
      <c r="BL47" s="54" t="str">
        <f t="shared" si="73"/>
        <v/>
      </c>
      <c r="BM47" s="54" t="str">
        <f t="shared" si="74"/>
        <v/>
      </c>
      <c r="BN47" s="54" t="str">
        <f t="shared" si="75"/>
        <v/>
      </c>
      <c r="BO47" s="54" t="str">
        <f t="shared" si="76"/>
        <v/>
      </c>
      <c r="BP47" s="54" t="str">
        <f t="shared" si="77"/>
        <v/>
      </c>
      <c r="BQ47" s="54" t="str">
        <f t="shared" si="78"/>
        <v/>
      </c>
      <c r="BR47" s="54" t="str">
        <f t="shared" si="79"/>
        <v/>
      </c>
      <c r="BS47" s="226" t="str">
        <f t="shared" si="80"/>
        <v/>
      </c>
      <c r="BT47" s="54" t="str">
        <f t="shared" si="81"/>
        <v/>
      </c>
      <c r="BU47" s="54" t="str">
        <f t="shared" si="82"/>
        <v/>
      </c>
      <c r="BV47" s="54" t="str">
        <f t="shared" si="83"/>
        <v/>
      </c>
      <c r="BW47" s="54" t="str">
        <f t="shared" si="84"/>
        <v/>
      </c>
      <c r="BX47" s="54" t="str">
        <f t="shared" si="85"/>
        <v/>
      </c>
      <c r="BY47" s="54" t="str">
        <f t="shared" si="86"/>
        <v/>
      </c>
      <c r="BZ47" s="54" t="str">
        <f t="shared" si="87"/>
        <v/>
      </c>
      <c r="CA47" s="54" t="str">
        <f t="shared" si="88"/>
        <v/>
      </c>
      <c r="CB47" s="54" t="str">
        <f t="shared" si="89"/>
        <v/>
      </c>
      <c r="CC47" s="54" t="str">
        <f t="shared" si="90"/>
        <v/>
      </c>
      <c r="CD47" s="54" t="str">
        <f t="shared" si="91"/>
        <v/>
      </c>
      <c r="CE47" s="54" t="str">
        <f t="shared" si="92"/>
        <v/>
      </c>
      <c r="CF47" s="54" t="str">
        <f t="shared" si="93"/>
        <v/>
      </c>
      <c r="CG47" s="54" t="str">
        <f t="shared" si="94"/>
        <v/>
      </c>
      <c r="CH47" s="54" t="str">
        <f t="shared" si="95"/>
        <v/>
      </c>
      <c r="CI47" s="54" t="str">
        <f t="shared" si="96"/>
        <v/>
      </c>
      <c r="CJ47" s="54" t="str">
        <f t="shared" si="97"/>
        <v/>
      </c>
      <c r="CK47" s="54" t="str">
        <f t="shared" si="98"/>
        <v/>
      </c>
      <c r="CL47" s="227" t="str">
        <f t="shared" si="99"/>
        <v/>
      </c>
      <c r="CM47" s="54" t="str">
        <f t="shared" si="100"/>
        <v/>
      </c>
      <c r="CN47" s="54" t="str">
        <f t="shared" si="101"/>
        <v/>
      </c>
      <c r="CO47" s="54" t="str">
        <f t="shared" si="102"/>
        <v/>
      </c>
      <c r="CP47" s="54" t="str">
        <f t="shared" si="103"/>
        <v/>
      </c>
      <c r="CQ47" s="54" t="str">
        <f t="shared" si="104"/>
        <v/>
      </c>
      <c r="CR47" s="54" t="str">
        <f t="shared" si="105"/>
        <v/>
      </c>
      <c r="CS47" s="54" t="str">
        <f t="shared" si="106"/>
        <v/>
      </c>
      <c r="CT47" s="54" t="str">
        <f t="shared" si="107"/>
        <v/>
      </c>
      <c r="CU47" s="54" t="str">
        <f t="shared" si="108"/>
        <v/>
      </c>
      <c r="CV47" s="228">
        <f t="shared" si="109"/>
        <v>0</v>
      </c>
      <c r="CW47" s="54" t="str">
        <f t="shared" si="110"/>
        <v/>
      </c>
      <c r="CX47" s="54" t="str">
        <f t="shared" si="111"/>
        <v/>
      </c>
      <c r="CY47" s="54" t="str">
        <f t="shared" si="112"/>
        <v/>
      </c>
      <c r="CZ47" s="54" t="str">
        <f t="shared" si="113"/>
        <v/>
      </c>
      <c r="DA47" s="54" t="str">
        <f t="shared" si="114"/>
        <v/>
      </c>
      <c r="DB47" s="54" t="str">
        <f t="shared" si="115"/>
        <v/>
      </c>
      <c r="DC47" s="54" t="str">
        <f t="shared" si="116"/>
        <v/>
      </c>
      <c r="DD47" s="54" t="str">
        <f t="shared" si="117"/>
        <v/>
      </c>
      <c r="DE47" s="54" t="str">
        <f t="shared" si="118"/>
        <v/>
      </c>
      <c r="DF47" s="54" t="str">
        <f t="shared" si="119"/>
        <v/>
      </c>
      <c r="DG47" s="54" t="str">
        <f t="shared" si="120"/>
        <v/>
      </c>
      <c r="DH47" s="54" t="str">
        <f t="shared" si="121"/>
        <v/>
      </c>
      <c r="DI47" s="54" t="str">
        <f t="shared" si="122"/>
        <v/>
      </c>
      <c r="DJ47" s="54" t="str">
        <f t="shared" si="123"/>
        <v/>
      </c>
      <c r="DK47" s="54" t="str">
        <f t="shared" si="124"/>
        <v/>
      </c>
      <c r="DL47" s="54" t="str">
        <f t="shared" si="125"/>
        <v/>
      </c>
      <c r="DM47" s="54" t="str">
        <f t="shared" si="126"/>
        <v/>
      </c>
      <c r="DN47" s="54" t="str">
        <f t="shared" si="127"/>
        <v/>
      </c>
      <c r="DO47" s="54" t="str">
        <f t="shared" si="128"/>
        <v/>
      </c>
      <c r="DP47" s="54" t="str">
        <f t="shared" si="129"/>
        <v/>
      </c>
      <c r="DQ47" s="54" t="str">
        <f t="shared" si="130"/>
        <v/>
      </c>
      <c r="DR47" s="54" t="str">
        <f t="shared" si="131"/>
        <v/>
      </c>
      <c r="DS47" s="54" t="str">
        <f t="shared" si="132"/>
        <v/>
      </c>
      <c r="DT47" s="54" t="str">
        <f t="shared" si="133"/>
        <v/>
      </c>
      <c r="DU47" s="54" t="str">
        <f t="shared" si="134"/>
        <v/>
      </c>
      <c r="DV47" s="54" t="str">
        <f t="shared" si="135"/>
        <v/>
      </c>
      <c r="DW47" s="54" t="str">
        <f t="shared" si="136"/>
        <v/>
      </c>
      <c r="DX47" s="54" t="str">
        <f t="shared" si="137"/>
        <v/>
      </c>
      <c r="DY47" s="54" t="str">
        <f t="shared" si="138"/>
        <v/>
      </c>
      <c r="DZ47" s="54" t="str">
        <f t="shared" si="139"/>
        <v/>
      </c>
      <c r="EA47" s="54" t="str">
        <f t="shared" si="140"/>
        <v/>
      </c>
      <c r="EB47" s="54" t="str">
        <f t="shared" si="141"/>
        <v/>
      </c>
      <c r="EC47" s="54" t="str">
        <f t="shared" si="142"/>
        <v/>
      </c>
      <c r="ED47" s="54" t="str">
        <f t="shared" si="143"/>
        <v/>
      </c>
      <c r="EE47" s="54" t="str">
        <f t="shared" si="144"/>
        <v/>
      </c>
      <c r="EF47" s="54" t="str">
        <f t="shared" si="145"/>
        <v/>
      </c>
      <c r="EG47" s="54" t="str">
        <f t="shared" si="146"/>
        <v/>
      </c>
      <c r="EH47" s="54" t="str">
        <f t="shared" si="147"/>
        <v/>
      </c>
      <c r="EI47" s="54" t="str">
        <f t="shared" si="148"/>
        <v/>
      </c>
      <c r="EJ47" s="54" t="str">
        <f t="shared" si="149"/>
        <v/>
      </c>
      <c r="EK47" s="54" t="str">
        <f t="shared" si="150"/>
        <v/>
      </c>
      <c r="EL47" s="54" t="str">
        <f t="shared" si="151"/>
        <v/>
      </c>
      <c r="EM47" s="54" t="str">
        <f t="shared" si="152"/>
        <v/>
      </c>
      <c r="EN47" s="54" t="str">
        <f t="shared" si="153"/>
        <v/>
      </c>
      <c r="EO47" s="54" t="str">
        <f t="shared" si="154"/>
        <v/>
      </c>
      <c r="EP47" s="54" t="str">
        <f t="shared" si="155"/>
        <v/>
      </c>
      <c r="EQ47" s="228" t="str">
        <f t="shared" ca="1" si="156"/>
        <v/>
      </c>
      <c r="ER47" s="228" t="str">
        <f t="shared" ca="1" si="157"/>
        <v/>
      </c>
      <c r="ES47" s="54" t="str">
        <f t="shared" ca="1" si="158"/>
        <v/>
      </c>
      <c r="ET47" s="54" t="str">
        <f t="shared" ca="1" si="159"/>
        <v/>
      </c>
      <c r="EU47" s="54" t="str">
        <f t="shared" ca="1" si="160"/>
        <v/>
      </c>
      <c r="EV47" s="54" t="str">
        <f t="shared" ca="1" si="161"/>
        <v/>
      </c>
      <c r="EW47" s="54" t="str">
        <f t="shared" ca="1" si="162"/>
        <v/>
      </c>
      <c r="EX47" s="54" t="str">
        <f t="shared" ca="1" si="163"/>
        <v/>
      </c>
      <c r="EY47" s="54" t="str">
        <f t="shared" ca="1" si="164"/>
        <v/>
      </c>
      <c r="EZ47" s="54" t="str">
        <f t="shared" ca="1" si="165"/>
        <v/>
      </c>
      <c r="FA47" s="54" t="str">
        <f t="shared" ca="1" si="166"/>
        <v/>
      </c>
      <c r="FB47" s="54" t="str">
        <f t="shared" ca="1" si="167"/>
        <v/>
      </c>
      <c r="FC47" s="54" t="str">
        <f t="shared" ca="1" si="168"/>
        <v/>
      </c>
      <c r="FD47" s="228">
        <f t="shared" si="169"/>
        <v>1</v>
      </c>
      <c r="FE47" s="54" t="str">
        <f t="shared" si="170"/>
        <v/>
      </c>
      <c r="FF47" s="54" t="str">
        <f t="shared" si="171"/>
        <v/>
      </c>
      <c r="FG47" s="54" t="str">
        <f t="shared" si="172"/>
        <v/>
      </c>
      <c r="FH47" s="54" t="str">
        <f t="shared" si="173"/>
        <v/>
      </c>
      <c r="FI47" s="228" t="str">
        <f>IF(B47=0,"",COUNTIF(FD$6:FD47,FD47))</f>
        <v/>
      </c>
      <c r="FJ47" s="54" t="str">
        <f t="shared" si="174"/>
        <v/>
      </c>
      <c r="FK47" s="229" t="str">
        <f t="shared" si="175"/>
        <v/>
      </c>
      <c r="FL47" s="54" t="str">
        <f t="shared" si="176"/>
        <v/>
      </c>
      <c r="FM47" s="54" t="str">
        <f t="shared" si="177"/>
        <v/>
      </c>
      <c r="FN47" s="54" t="str">
        <f t="shared" si="178"/>
        <v/>
      </c>
      <c r="FO47" s="54" t="str">
        <f t="shared" si="179"/>
        <v/>
      </c>
    </row>
    <row r="48" spans="1:171" ht="17.25">
      <c r="A48" s="222">
        <v>43</v>
      </c>
      <c r="B48" s="222">
        <f>COUNTIF('中間シート (2)'!M:M,行政集計シート※記入不要です!A48)</f>
        <v>0</v>
      </c>
      <c r="C48" s="230" t="str">
        <f t="shared" si="186"/>
        <v/>
      </c>
      <c r="D48" s="230" t="str">
        <f t="shared" si="185"/>
        <v/>
      </c>
      <c r="E48" s="230" t="str">
        <f t="shared" si="182"/>
        <v/>
      </c>
      <c r="F48" s="231"/>
      <c r="G48" s="224" t="str">
        <f>IFERROR(VLOOKUP($A48,'中間シート (2)'!$M$6:$AR$65,G$1,FALSE),"")</f>
        <v/>
      </c>
      <c r="H48" s="224" t="str">
        <f>IFERROR(VLOOKUP($A48,'中間シート (2)'!$M$6:$AR$65,H$1,FALSE),"")</f>
        <v/>
      </c>
      <c r="I48" s="224" t="str">
        <f>IFERROR(VLOOKUP($A48,'中間シート (2)'!$M$6:$AR$65,I$1,FALSE),"")</f>
        <v/>
      </c>
      <c r="J48" s="224" t="str">
        <f>IFERROR(VLOOKUP($A48,'中間シート (2)'!$M$6:$AR$65,J$1,FALSE),"")</f>
        <v/>
      </c>
      <c r="K48" s="224" t="str">
        <f>IFERROR(VLOOKUP($A48,'中間シート (2)'!$M$6:$AR$65,K$1,FALSE),"")</f>
        <v/>
      </c>
      <c r="L48" s="224" t="str">
        <f>IFERROR(VLOOKUP($A48,'中間シート (2)'!$M$6:$AR$65,L$1,FALSE),"")</f>
        <v/>
      </c>
      <c r="M48" s="224" t="str">
        <f>IFERROR(VLOOKUP($A48,'中間シート (2)'!$M$6:$AR$65,M$1,FALSE),"")</f>
        <v/>
      </c>
      <c r="N48" s="224" t="str">
        <f>IFERROR(VLOOKUP($A48,'中間シート (2)'!$M$6:$AR$65,N$1,FALSE),"")</f>
        <v/>
      </c>
      <c r="O48" s="224" t="str">
        <f>IFERROR(VLOOKUP($A48,'中間シート (2)'!$M$6:$AR$65,O$1,FALSE),"")</f>
        <v/>
      </c>
      <c r="P48" s="224" t="str">
        <f>IFERROR(VLOOKUP($A48,'中間シート (2)'!$M$6:$AR$65,P$1,FALSE),"")</f>
        <v/>
      </c>
      <c r="Q48" s="224" t="str">
        <f>IFERROR(VLOOKUP($A48,'中間シート (2)'!$M$6:$AR$65,Q$1,FALSE),"")</f>
        <v/>
      </c>
      <c r="R48" s="224" t="str">
        <f>IFERROR(VLOOKUP($A48,'中間シート (2)'!$M$6:$AR$65,R$1,FALSE),"")</f>
        <v/>
      </c>
      <c r="S48" s="224" t="str">
        <f>IFERROR(VLOOKUP($A48,'中間シート (2)'!$M$6:$AR$65,S$1,FALSE),"")</f>
        <v/>
      </c>
      <c r="T48" s="224" t="str">
        <f>IFERROR(VLOOKUP($A48,'中間シート (2)'!$M$6:$AR$65,T$1,FALSE),"")</f>
        <v/>
      </c>
      <c r="U48" s="224" t="str">
        <f>IFERROR(VLOOKUP($A48,'中間シート (2)'!$M$6:$AR$65,U$1,FALSE),"")</f>
        <v/>
      </c>
      <c r="V48" s="224"/>
      <c r="W48" s="224" t="str">
        <f>IFERROR(VLOOKUP($A48,'中間シート (2)'!$M$6:$AR$65,W$1,FALSE),"")</f>
        <v/>
      </c>
      <c r="X48" s="224" t="str">
        <f>IFERROR(VLOOKUP($A48,'中間シート (2)'!$M$6:$AR$65,X$1,FALSE),"")</f>
        <v/>
      </c>
      <c r="Y48" s="224" t="str">
        <f>IFERROR(VLOOKUP($A48,'中間シート (2)'!$M$6:$AR$65,Y$1,FALSE),"")</f>
        <v/>
      </c>
      <c r="Z48" s="224" t="str">
        <f>IFERROR(VLOOKUP($A48,'中間シート (2)'!$M$6:$AR$65,Z$1,FALSE),"")</f>
        <v/>
      </c>
      <c r="AA48" s="224" t="str">
        <f>IFERROR(VLOOKUP($A48,'中間シート (2)'!$M$6:$AR$65,AA$1,FALSE),"")</f>
        <v/>
      </c>
      <c r="AB48" s="224" t="str">
        <f>IFERROR(VLOOKUP($A48,'中間シート (2)'!$M$6:$AR$65,AB$1,FALSE),"")</f>
        <v/>
      </c>
      <c r="AC48" s="224" t="str">
        <f>IFERROR(VLOOKUP($A48,'中間シート (2)'!$M$6:$AR$65,AC$1,FALSE),"")</f>
        <v/>
      </c>
      <c r="AD48" s="224" t="str">
        <f>IFERROR(VLOOKUP($A48,'中間シート (2)'!$M$6:$AR$65,AD$1,FALSE),"")</f>
        <v/>
      </c>
      <c r="AE48" s="224"/>
      <c r="AF48" s="224"/>
      <c r="AG48" s="224"/>
      <c r="AH48" s="236" t="str">
        <f>IFERROR(VLOOKUP($A48,'中間シート (2)'!$M$6:$BC$67,AH$1,FALSE),"")</f>
        <v/>
      </c>
      <c r="AI48" s="236" t="str">
        <f>IFERROR(VLOOKUP($A48,'中間シート (2)'!$M$6:$BC$67,AI$1,FALSE),"")</f>
        <v/>
      </c>
      <c r="AJ48" s="236" t="str">
        <f>IFERROR(VLOOKUP($A48,'中間シート (2)'!$M$6:$BC$67,AJ$1,FALSE),"")</f>
        <v/>
      </c>
      <c r="AK48" s="236" t="str">
        <f>IFERROR(VLOOKUP($A48,'中間シート (2)'!$M$6:$BC$67,AK$1,FALSE),"")</f>
        <v/>
      </c>
      <c r="AL48" s="236" t="str">
        <f>IFERROR(VLOOKUP($A48,'中間シート (2)'!$M$6:$BC$67,AL$1,FALSE),"")</f>
        <v/>
      </c>
      <c r="AM48" s="236" t="str">
        <f>IFERROR(VLOOKUP($A48,'中間シート (2)'!$M$6:$BC$67,AM$1,FALSE),"")</f>
        <v/>
      </c>
      <c r="AN48" s="236" t="str">
        <f>IFERROR(VLOOKUP($A48,'中間シート (2)'!$M$6:$BC$67,AN$1,FALSE),"")</f>
        <v/>
      </c>
      <c r="AO48" s="236" t="str">
        <f>IFERROR(VLOOKUP($A48,'中間シート (2)'!$M$6:$BC$67,AO$1,FALSE),"")</f>
        <v/>
      </c>
      <c r="AR48" s="225"/>
      <c r="AS48" s="225"/>
      <c r="AT48" s="225"/>
      <c r="AU48" s="54">
        <f t="shared" si="183"/>
        <v>41</v>
      </c>
      <c r="AV48" s="54">
        <f t="shared" si="184"/>
        <v>41</v>
      </c>
      <c r="AW48" s="54" t="str">
        <f t="shared" si="59"/>
        <v/>
      </c>
      <c r="AX48" s="54" t="str">
        <f t="shared" si="60"/>
        <v/>
      </c>
      <c r="AY48" s="54" t="str">
        <f t="shared" si="61"/>
        <v/>
      </c>
      <c r="AZ48" s="54" t="str">
        <f t="shared" si="62"/>
        <v/>
      </c>
      <c r="BA48" s="54" t="str">
        <f t="shared" si="63"/>
        <v/>
      </c>
      <c r="BB48" s="54" t="str">
        <f ca="1">IF(AB48="","",IF(COUNTIF(エラー23シート!$G$5:$G$79, OFFSET(I48,IF(H48="",0,-H48+1),0)*100+OFFSET(X48,IF(H48="",0,-H48+1),0)*10+AB48)&gt;0,23,""))</f>
        <v/>
      </c>
      <c r="BC48" s="54" t="str">
        <f t="shared" si="64"/>
        <v/>
      </c>
      <c r="BD48" s="54" t="str">
        <f t="shared" si="65"/>
        <v/>
      </c>
      <c r="BE48" s="54" t="str">
        <f t="shared" si="66"/>
        <v/>
      </c>
      <c r="BF48" s="54" t="str">
        <f t="shared" si="67"/>
        <v/>
      </c>
      <c r="BG48" s="54" t="str">
        <f t="shared" si="68"/>
        <v/>
      </c>
      <c r="BH48" s="54" t="str">
        <f t="shared" si="69"/>
        <v/>
      </c>
      <c r="BI48" s="54" t="str">
        <f t="shared" si="70"/>
        <v/>
      </c>
      <c r="BJ48" s="54" t="str">
        <f t="shared" si="71"/>
        <v/>
      </c>
      <c r="BK48" s="54" t="str">
        <f t="shared" si="72"/>
        <v/>
      </c>
      <c r="BL48" s="54" t="str">
        <f t="shared" si="73"/>
        <v/>
      </c>
      <c r="BM48" s="54" t="str">
        <f t="shared" si="74"/>
        <v/>
      </c>
      <c r="BN48" s="54" t="str">
        <f t="shared" si="75"/>
        <v/>
      </c>
      <c r="BO48" s="54" t="str">
        <f t="shared" si="76"/>
        <v/>
      </c>
      <c r="BP48" s="54" t="str">
        <f t="shared" si="77"/>
        <v/>
      </c>
      <c r="BQ48" s="54" t="str">
        <f t="shared" si="78"/>
        <v/>
      </c>
      <c r="BR48" s="54" t="str">
        <f t="shared" si="79"/>
        <v/>
      </c>
      <c r="BS48" s="226" t="str">
        <f t="shared" si="80"/>
        <v/>
      </c>
      <c r="BT48" s="54" t="str">
        <f t="shared" si="81"/>
        <v/>
      </c>
      <c r="BU48" s="54" t="str">
        <f t="shared" si="82"/>
        <v/>
      </c>
      <c r="BV48" s="54" t="str">
        <f t="shared" si="83"/>
        <v/>
      </c>
      <c r="BW48" s="54" t="str">
        <f t="shared" si="84"/>
        <v/>
      </c>
      <c r="BX48" s="54" t="str">
        <f t="shared" si="85"/>
        <v/>
      </c>
      <c r="BY48" s="54" t="str">
        <f t="shared" si="86"/>
        <v/>
      </c>
      <c r="BZ48" s="54" t="str">
        <f t="shared" si="87"/>
        <v/>
      </c>
      <c r="CA48" s="54" t="str">
        <f t="shared" si="88"/>
        <v/>
      </c>
      <c r="CB48" s="54" t="str">
        <f t="shared" si="89"/>
        <v/>
      </c>
      <c r="CC48" s="54" t="str">
        <f t="shared" si="90"/>
        <v/>
      </c>
      <c r="CD48" s="54" t="str">
        <f t="shared" si="91"/>
        <v/>
      </c>
      <c r="CE48" s="54" t="str">
        <f t="shared" si="92"/>
        <v/>
      </c>
      <c r="CF48" s="54" t="str">
        <f t="shared" si="93"/>
        <v/>
      </c>
      <c r="CG48" s="54" t="str">
        <f t="shared" si="94"/>
        <v/>
      </c>
      <c r="CH48" s="54" t="str">
        <f t="shared" si="95"/>
        <v/>
      </c>
      <c r="CI48" s="54" t="str">
        <f t="shared" si="96"/>
        <v/>
      </c>
      <c r="CJ48" s="54" t="str">
        <f t="shared" si="97"/>
        <v/>
      </c>
      <c r="CK48" s="54" t="str">
        <f t="shared" si="98"/>
        <v/>
      </c>
      <c r="CL48" s="227" t="str">
        <f t="shared" si="99"/>
        <v/>
      </c>
      <c r="CM48" s="54" t="str">
        <f t="shared" si="100"/>
        <v/>
      </c>
      <c r="CN48" s="54" t="str">
        <f t="shared" si="101"/>
        <v/>
      </c>
      <c r="CO48" s="54" t="str">
        <f t="shared" si="102"/>
        <v/>
      </c>
      <c r="CP48" s="54" t="str">
        <f t="shared" si="103"/>
        <v/>
      </c>
      <c r="CQ48" s="54" t="str">
        <f t="shared" si="104"/>
        <v/>
      </c>
      <c r="CR48" s="54" t="str">
        <f t="shared" si="105"/>
        <v/>
      </c>
      <c r="CS48" s="54" t="str">
        <f t="shared" si="106"/>
        <v/>
      </c>
      <c r="CT48" s="54" t="str">
        <f t="shared" si="107"/>
        <v/>
      </c>
      <c r="CU48" s="54" t="str">
        <f t="shared" si="108"/>
        <v/>
      </c>
      <c r="CV48" s="228">
        <f t="shared" si="109"/>
        <v>0</v>
      </c>
      <c r="CW48" s="54" t="str">
        <f t="shared" si="110"/>
        <v/>
      </c>
      <c r="CX48" s="54" t="str">
        <f t="shared" si="111"/>
        <v/>
      </c>
      <c r="CY48" s="54" t="str">
        <f t="shared" si="112"/>
        <v/>
      </c>
      <c r="CZ48" s="54" t="str">
        <f t="shared" si="113"/>
        <v/>
      </c>
      <c r="DA48" s="54" t="str">
        <f t="shared" si="114"/>
        <v/>
      </c>
      <c r="DB48" s="54" t="str">
        <f t="shared" si="115"/>
        <v/>
      </c>
      <c r="DC48" s="54" t="str">
        <f t="shared" si="116"/>
        <v/>
      </c>
      <c r="DD48" s="54" t="str">
        <f t="shared" si="117"/>
        <v/>
      </c>
      <c r="DE48" s="54" t="str">
        <f t="shared" si="118"/>
        <v/>
      </c>
      <c r="DF48" s="54" t="str">
        <f t="shared" si="119"/>
        <v/>
      </c>
      <c r="DG48" s="54" t="str">
        <f t="shared" si="120"/>
        <v/>
      </c>
      <c r="DH48" s="54" t="str">
        <f t="shared" si="121"/>
        <v/>
      </c>
      <c r="DI48" s="54" t="str">
        <f t="shared" si="122"/>
        <v/>
      </c>
      <c r="DJ48" s="54" t="str">
        <f t="shared" si="123"/>
        <v/>
      </c>
      <c r="DK48" s="54" t="str">
        <f t="shared" si="124"/>
        <v/>
      </c>
      <c r="DL48" s="54" t="str">
        <f t="shared" si="125"/>
        <v/>
      </c>
      <c r="DM48" s="54" t="str">
        <f t="shared" si="126"/>
        <v/>
      </c>
      <c r="DN48" s="54" t="str">
        <f t="shared" si="127"/>
        <v/>
      </c>
      <c r="DO48" s="54" t="str">
        <f t="shared" si="128"/>
        <v/>
      </c>
      <c r="DP48" s="54" t="str">
        <f t="shared" si="129"/>
        <v/>
      </c>
      <c r="DQ48" s="54" t="str">
        <f t="shared" si="130"/>
        <v/>
      </c>
      <c r="DR48" s="54" t="str">
        <f t="shared" si="131"/>
        <v/>
      </c>
      <c r="DS48" s="54" t="str">
        <f t="shared" si="132"/>
        <v/>
      </c>
      <c r="DT48" s="54" t="str">
        <f t="shared" si="133"/>
        <v/>
      </c>
      <c r="DU48" s="54" t="str">
        <f t="shared" si="134"/>
        <v/>
      </c>
      <c r="DV48" s="54" t="str">
        <f t="shared" si="135"/>
        <v/>
      </c>
      <c r="DW48" s="54" t="str">
        <f t="shared" si="136"/>
        <v/>
      </c>
      <c r="DX48" s="54" t="str">
        <f t="shared" si="137"/>
        <v/>
      </c>
      <c r="DY48" s="54" t="str">
        <f t="shared" si="138"/>
        <v/>
      </c>
      <c r="DZ48" s="54" t="str">
        <f t="shared" si="139"/>
        <v/>
      </c>
      <c r="EA48" s="54" t="str">
        <f t="shared" si="140"/>
        <v/>
      </c>
      <c r="EB48" s="54" t="str">
        <f t="shared" si="141"/>
        <v/>
      </c>
      <c r="EC48" s="54" t="str">
        <f t="shared" si="142"/>
        <v/>
      </c>
      <c r="ED48" s="54" t="str">
        <f t="shared" si="143"/>
        <v/>
      </c>
      <c r="EE48" s="54" t="str">
        <f t="shared" si="144"/>
        <v/>
      </c>
      <c r="EF48" s="54" t="str">
        <f t="shared" si="145"/>
        <v/>
      </c>
      <c r="EG48" s="54" t="str">
        <f t="shared" si="146"/>
        <v/>
      </c>
      <c r="EH48" s="54" t="str">
        <f t="shared" si="147"/>
        <v/>
      </c>
      <c r="EI48" s="54" t="str">
        <f t="shared" si="148"/>
        <v/>
      </c>
      <c r="EJ48" s="54" t="str">
        <f t="shared" si="149"/>
        <v/>
      </c>
      <c r="EK48" s="54" t="str">
        <f t="shared" si="150"/>
        <v/>
      </c>
      <c r="EL48" s="54" t="str">
        <f t="shared" si="151"/>
        <v/>
      </c>
      <c r="EM48" s="54" t="str">
        <f t="shared" si="152"/>
        <v/>
      </c>
      <c r="EN48" s="54" t="str">
        <f t="shared" si="153"/>
        <v/>
      </c>
      <c r="EO48" s="54" t="str">
        <f t="shared" si="154"/>
        <v/>
      </c>
      <c r="EP48" s="54" t="str">
        <f t="shared" si="155"/>
        <v/>
      </c>
      <c r="EQ48" s="228" t="str">
        <f t="shared" ca="1" si="156"/>
        <v/>
      </c>
      <c r="ER48" s="228" t="str">
        <f t="shared" ca="1" si="157"/>
        <v/>
      </c>
      <c r="ES48" s="54" t="str">
        <f t="shared" ca="1" si="158"/>
        <v/>
      </c>
      <c r="ET48" s="54" t="str">
        <f t="shared" ca="1" si="159"/>
        <v/>
      </c>
      <c r="EU48" s="54" t="str">
        <f t="shared" ca="1" si="160"/>
        <v/>
      </c>
      <c r="EV48" s="54" t="str">
        <f t="shared" ca="1" si="161"/>
        <v/>
      </c>
      <c r="EW48" s="54" t="str">
        <f t="shared" ca="1" si="162"/>
        <v/>
      </c>
      <c r="EX48" s="54" t="str">
        <f t="shared" ca="1" si="163"/>
        <v/>
      </c>
      <c r="EY48" s="54" t="str">
        <f t="shared" ca="1" si="164"/>
        <v/>
      </c>
      <c r="EZ48" s="54" t="str">
        <f t="shared" ca="1" si="165"/>
        <v/>
      </c>
      <c r="FA48" s="54" t="str">
        <f t="shared" ca="1" si="166"/>
        <v/>
      </c>
      <c r="FB48" s="54" t="str">
        <f t="shared" ca="1" si="167"/>
        <v/>
      </c>
      <c r="FC48" s="54" t="str">
        <f t="shared" ca="1" si="168"/>
        <v/>
      </c>
      <c r="FD48" s="228">
        <f t="shared" si="169"/>
        <v>1</v>
      </c>
      <c r="FE48" s="54" t="str">
        <f t="shared" si="170"/>
        <v/>
      </c>
      <c r="FF48" s="54" t="str">
        <f t="shared" si="171"/>
        <v/>
      </c>
      <c r="FG48" s="54" t="str">
        <f t="shared" si="172"/>
        <v/>
      </c>
      <c r="FH48" s="54" t="str">
        <f t="shared" si="173"/>
        <v/>
      </c>
      <c r="FI48" s="228" t="str">
        <f>IF(B48=0,"",COUNTIF(FD$6:FD48,FD48))</f>
        <v/>
      </c>
      <c r="FJ48" s="54" t="str">
        <f t="shared" si="174"/>
        <v/>
      </c>
      <c r="FK48" s="229" t="str">
        <f t="shared" si="175"/>
        <v/>
      </c>
      <c r="FL48" s="54" t="str">
        <f t="shared" si="176"/>
        <v/>
      </c>
      <c r="FM48" s="54" t="str">
        <f t="shared" si="177"/>
        <v/>
      </c>
      <c r="FN48" s="54" t="str">
        <f t="shared" si="178"/>
        <v/>
      </c>
      <c r="FO48" s="54" t="str">
        <f t="shared" si="179"/>
        <v/>
      </c>
    </row>
    <row r="49" spans="1:171" ht="17.25">
      <c r="A49" s="222">
        <v>44</v>
      </c>
      <c r="B49" s="222">
        <f>COUNTIF('中間シート (2)'!M:M,行政集計シート※記入不要です!A49)</f>
        <v>0</v>
      </c>
      <c r="C49" s="230" t="str">
        <f t="shared" si="186"/>
        <v/>
      </c>
      <c r="D49" s="230" t="str">
        <f t="shared" si="185"/>
        <v/>
      </c>
      <c r="E49" s="230" t="str">
        <f t="shared" si="182"/>
        <v/>
      </c>
      <c r="F49" s="231"/>
      <c r="G49" s="224" t="str">
        <f>IFERROR(VLOOKUP($A49,'中間シート (2)'!$M$6:$AR$65,G$1,FALSE),"")</f>
        <v/>
      </c>
      <c r="H49" s="224" t="str">
        <f>IFERROR(VLOOKUP($A49,'中間シート (2)'!$M$6:$AR$65,H$1,FALSE),"")</f>
        <v/>
      </c>
      <c r="I49" s="224" t="str">
        <f>IFERROR(VLOOKUP($A49,'中間シート (2)'!$M$6:$AR$65,I$1,FALSE),"")</f>
        <v/>
      </c>
      <c r="J49" s="224" t="str">
        <f>IFERROR(VLOOKUP($A49,'中間シート (2)'!$M$6:$AR$65,J$1,FALSE),"")</f>
        <v/>
      </c>
      <c r="K49" s="224" t="str">
        <f>IFERROR(VLOOKUP($A49,'中間シート (2)'!$M$6:$AR$65,K$1,FALSE),"")</f>
        <v/>
      </c>
      <c r="L49" s="224" t="str">
        <f>IFERROR(VLOOKUP($A49,'中間シート (2)'!$M$6:$AR$65,L$1,FALSE),"")</f>
        <v/>
      </c>
      <c r="M49" s="224" t="str">
        <f>IFERROR(VLOOKUP($A49,'中間シート (2)'!$M$6:$AR$65,M$1,FALSE),"")</f>
        <v/>
      </c>
      <c r="N49" s="224" t="str">
        <f>IFERROR(VLOOKUP($A49,'中間シート (2)'!$M$6:$AR$65,N$1,FALSE),"")</f>
        <v/>
      </c>
      <c r="O49" s="224" t="str">
        <f>IFERROR(VLOOKUP($A49,'中間シート (2)'!$M$6:$AR$65,O$1,FALSE),"")</f>
        <v/>
      </c>
      <c r="P49" s="224" t="str">
        <f>IFERROR(VLOOKUP($A49,'中間シート (2)'!$M$6:$AR$65,P$1,FALSE),"")</f>
        <v/>
      </c>
      <c r="Q49" s="224" t="str">
        <f>IFERROR(VLOOKUP($A49,'中間シート (2)'!$M$6:$AR$65,Q$1,FALSE),"")</f>
        <v/>
      </c>
      <c r="R49" s="224" t="str">
        <f>IFERROR(VLOOKUP($A49,'中間シート (2)'!$M$6:$AR$65,R$1,FALSE),"")</f>
        <v/>
      </c>
      <c r="S49" s="224" t="str">
        <f>IFERROR(VLOOKUP($A49,'中間シート (2)'!$M$6:$AR$65,S$1,FALSE),"")</f>
        <v/>
      </c>
      <c r="T49" s="224" t="str">
        <f>IFERROR(VLOOKUP($A49,'中間シート (2)'!$M$6:$AR$65,T$1,FALSE),"")</f>
        <v/>
      </c>
      <c r="U49" s="224" t="str">
        <f>IFERROR(VLOOKUP($A49,'中間シート (2)'!$M$6:$AR$65,U$1,FALSE),"")</f>
        <v/>
      </c>
      <c r="V49" s="224"/>
      <c r="W49" s="224" t="str">
        <f>IFERROR(VLOOKUP($A49,'中間シート (2)'!$M$6:$AR$65,W$1,FALSE),"")</f>
        <v/>
      </c>
      <c r="X49" s="224" t="str">
        <f>IFERROR(VLOOKUP($A49,'中間シート (2)'!$M$6:$AR$65,X$1,FALSE),"")</f>
        <v/>
      </c>
      <c r="Y49" s="224" t="str">
        <f>IFERROR(VLOOKUP($A49,'中間シート (2)'!$M$6:$AR$65,Y$1,FALSE),"")</f>
        <v/>
      </c>
      <c r="Z49" s="224" t="str">
        <f>IFERROR(VLOOKUP($A49,'中間シート (2)'!$M$6:$AR$65,Z$1,FALSE),"")</f>
        <v/>
      </c>
      <c r="AA49" s="224" t="str">
        <f>IFERROR(VLOOKUP($A49,'中間シート (2)'!$M$6:$AR$65,AA$1,FALSE),"")</f>
        <v/>
      </c>
      <c r="AB49" s="224" t="str">
        <f>IFERROR(VLOOKUP($A49,'中間シート (2)'!$M$6:$AR$65,AB$1,FALSE),"")</f>
        <v/>
      </c>
      <c r="AC49" s="224" t="str">
        <f>IFERROR(VLOOKUP($A49,'中間シート (2)'!$M$6:$AR$65,AC$1,FALSE),"")</f>
        <v/>
      </c>
      <c r="AD49" s="224" t="str">
        <f>IFERROR(VLOOKUP($A49,'中間シート (2)'!$M$6:$AR$65,AD$1,FALSE),"")</f>
        <v/>
      </c>
      <c r="AE49" s="224"/>
      <c r="AF49" s="224"/>
      <c r="AG49" s="224"/>
      <c r="AH49" s="236" t="str">
        <f>IFERROR(VLOOKUP($A49,'中間シート (2)'!$M$6:$BC$67,AH$1,FALSE),"")</f>
        <v/>
      </c>
      <c r="AI49" s="236" t="str">
        <f>IFERROR(VLOOKUP($A49,'中間シート (2)'!$M$6:$BC$67,AI$1,FALSE),"")</f>
        <v/>
      </c>
      <c r="AJ49" s="236" t="str">
        <f>IFERROR(VLOOKUP($A49,'中間シート (2)'!$M$6:$BC$67,AJ$1,FALSE),"")</f>
        <v/>
      </c>
      <c r="AK49" s="236" t="str">
        <f>IFERROR(VLOOKUP($A49,'中間シート (2)'!$M$6:$BC$67,AK$1,FALSE),"")</f>
        <v/>
      </c>
      <c r="AL49" s="236" t="str">
        <f>IFERROR(VLOOKUP($A49,'中間シート (2)'!$M$6:$BC$67,AL$1,FALSE),"")</f>
        <v/>
      </c>
      <c r="AM49" s="236" t="str">
        <f>IFERROR(VLOOKUP($A49,'中間シート (2)'!$M$6:$BC$67,AM$1,FALSE),"")</f>
        <v/>
      </c>
      <c r="AN49" s="236" t="str">
        <f>IFERROR(VLOOKUP($A49,'中間シート (2)'!$M$6:$BC$67,AN$1,FALSE),"")</f>
        <v/>
      </c>
      <c r="AO49" s="236" t="str">
        <f>IFERROR(VLOOKUP($A49,'中間シート (2)'!$M$6:$BC$67,AO$1,FALSE),"")</f>
        <v/>
      </c>
      <c r="AR49" s="225"/>
      <c r="AS49" s="225"/>
      <c r="AT49" s="225"/>
      <c r="AU49" s="54">
        <f t="shared" si="183"/>
        <v>41</v>
      </c>
      <c r="AV49" s="54">
        <f t="shared" si="184"/>
        <v>41</v>
      </c>
      <c r="AW49" s="54" t="str">
        <f t="shared" si="59"/>
        <v/>
      </c>
      <c r="AX49" s="54" t="str">
        <f t="shared" si="60"/>
        <v/>
      </c>
      <c r="AY49" s="54" t="str">
        <f t="shared" si="61"/>
        <v/>
      </c>
      <c r="AZ49" s="54" t="str">
        <f t="shared" si="62"/>
        <v/>
      </c>
      <c r="BA49" s="54" t="str">
        <f t="shared" si="63"/>
        <v/>
      </c>
      <c r="BB49" s="54" t="str">
        <f ca="1">IF(AB49="","",IF(COUNTIF(エラー23シート!$G$5:$G$79, OFFSET(I49,IF(H49="",0,-H49+1),0)*100+OFFSET(X49,IF(H49="",0,-H49+1),0)*10+AB49)&gt;0,23,""))</f>
        <v/>
      </c>
      <c r="BC49" s="54" t="str">
        <f t="shared" si="64"/>
        <v/>
      </c>
      <c r="BD49" s="54" t="str">
        <f t="shared" si="65"/>
        <v/>
      </c>
      <c r="BE49" s="54" t="str">
        <f t="shared" si="66"/>
        <v/>
      </c>
      <c r="BF49" s="54" t="str">
        <f t="shared" si="67"/>
        <v/>
      </c>
      <c r="BG49" s="54" t="str">
        <f t="shared" si="68"/>
        <v/>
      </c>
      <c r="BH49" s="54" t="str">
        <f t="shared" si="69"/>
        <v/>
      </c>
      <c r="BI49" s="54" t="str">
        <f t="shared" si="70"/>
        <v/>
      </c>
      <c r="BJ49" s="54" t="str">
        <f t="shared" si="71"/>
        <v/>
      </c>
      <c r="BK49" s="54" t="str">
        <f t="shared" si="72"/>
        <v/>
      </c>
      <c r="BL49" s="54" t="str">
        <f t="shared" si="73"/>
        <v/>
      </c>
      <c r="BM49" s="54" t="str">
        <f t="shared" si="74"/>
        <v/>
      </c>
      <c r="BN49" s="54" t="str">
        <f t="shared" si="75"/>
        <v/>
      </c>
      <c r="BO49" s="54" t="str">
        <f t="shared" si="76"/>
        <v/>
      </c>
      <c r="BP49" s="54" t="str">
        <f t="shared" si="77"/>
        <v/>
      </c>
      <c r="BQ49" s="54" t="str">
        <f t="shared" si="78"/>
        <v/>
      </c>
      <c r="BR49" s="54" t="str">
        <f t="shared" si="79"/>
        <v/>
      </c>
      <c r="BS49" s="226" t="str">
        <f t="shared" si="80"/>
        <v/>
      </c>
      <c r="BT49" s="54" t="str">
        <f t="shared" si="81"/>
        <v/>
      </c>
      <c r="BU49" s="54" t="str">
        <f t="shared" si="82"/>
        <v/>
      </c>
      <c r="BV49" s="54" t="str">
        <f t="shared" si="83"/>
        <v/>
      </c>
      <c r="BW49" s="54" t="str">
        <f t="shared" si="84"/>
        <v/>
      </c>
      <c r="BX49" s="54" t="str">
        <f t="shared" si="85"/>
        <v/>
      </c>
      <c r="BY49" s="54" t="str">
        <f t="shared" si="86"/>
        <v/>
      </c>
      <c r="BZ49" s="54" t="str">
        <f t="shared" si="87"/>
        <v/>
      </c>
      <c r="CA49" s="54" t="str">
        <f t="shared" si="88"/>
        <v/>
      </c>
      <c r="CB49" s="54" t="str">
        <f t="shared" si="89"/>
        <v/>
      </c>
      <c r="CC49" s="54" t="str">
        <f t="shared" si="90"/>
        <v/>
      </c>
      <c r="CD49" s="54" t="str">
        <f t="shared" si="91"/>
        <v/>
      </c>
      <c r="CE49" s="54" t="str">
        <f t="shared" si="92"/>
        <v/>
      </c>
      <c r="CF49" s="54" t="str">
        <f t="shared" si="93"/>
        <v/>
      </c>
      <c r="CG49" s="54" t="str">
        <f t="shared" si="94"/>
        <v/>
      </c>
      <c r="CH49" s="54" t="str">
        <f t="shared" si="95"/>
        <v/>
      </c>
      <c r="CI49" s="54" t="str">
        <f t="shared" si="96"/>
        <v/>
      </c>
      <c r="CJ49" s="54" t="str">
        <f t="shared" si="97"/>
        <v/>
      </c>
      <c r="CK49" s="54" t="str">
        <f t="shared" si="98"/>
        <v/>
      </c>
      <c r="CL49" s="227" t="str">
        <f t="shared" si="99"/>
        <v/>
      </c>
      <c r="CM49" s="54" t="str">
        <f t="shared" si="100"/>
        <v/>
      </c>
      <c r="CN49" s="54" t="str">
        <f t="shared" si="101"/>
        <v/>
      </c>
      <c r="CO49" s="54" t="str">
        <f t="shared" si="102"/>
        <v/>
      </c>
      <c r="CP49" s="54" t="str">
        <f t="shared" si="103"/>
        <v/>
      </c>
      <c r="CQ49" s="54" t="str">
        <f t="shared" si="104"/>
        <v/>
      </c>
      <c r="CR49" s="54" t="str">
        <f t="shared" si="105"/>
        <v/>
      </c>
      <c r="CS49" s="54" t="str">
        <f t="shared" si="106"/>
        <v/>
      </c>
      <c r="CT49" s="54" t="str">
        <f t="shared" si="107"/>
        <v/>
      </c>
      <c r="CU49" s="54" t="str">
        <f t="shared" si="108"/>
        <v/>
      </c>
      <c r="CV49" s="228">
        <f t="shared" si="109"/>
        <v>0</v>
      </c>
      <c r="CW49" s="54" t="str">
        <f t="shared" si="110"/>
        <v/>
      </c>
      <c r="CX49" s="54" t="str">
        <f t="shared" si="111"/>
        <v/>
      </c>
      <c r="CY49" s="54" t="str">
        <f t="shared" si="112"/>
        <v/>
      </c>
      <c r="CZ49" s="54" t="str">
        <f t="shared" si="113"/>
        <v/>
      </c>
      <c r="DA49" s="54" t="str">
        <f t="shared" si="114"/>
        <v/>
      </c>
      <c r="DB49" s="54" t="str">
        <f t="shared" si="115"/>
        <v/>
      </c>
      <c r="DC49" s="54" t="str">
        <f t="shared" si="116"/>
        <v/>
      </c>
      <c r="DD49" s="54" t="str">
        <f t="shared" si="117"/>
        <v/>
      </c>
      <c r="DE49" s="54" t="str">
        <f t="shared" si="118"/>
        <v/>
      </c>
      <c r="DF49" s="54" t="str">
        <f t="shared" si="119"/>
        <v/>
      </c>
      <c r="DG49" s="54" t="str">
        <f t="shared" si="120"/>
        <v/>
      </c>
      <c r="DH49" s="54" t="str">
        <f t="shared" si="121"/>
        <v/>
      </c>
      <c r="DI49" s="54" t="str">
        <f t="shared" si="122"/>
        <v/>
      </c>
      <c r="DJ49" s="54" t="str">
        <f t="shared" si="123"/>
        <v/>
      </c>
      <c r="DK49" s="54" t="str">
        <f t="shared" si="124"/>
        <v/>
      </c>
      <c r="DL49" s="54" t="str">
        <f t="shared" si="125"/>
        <v/>
      </c>
      <c r="DM49" s="54" t="str">
        <f t="shared" si="126"/>
        <v/>
      </c>
      <c r="DN49" s="54" t="str">
        <f t="shared" si="127"/>
        <v/>
      </c>
      <c r="DO49" s="54" t="str">
        <f t="shared" si="128"/>
        <v/>
      </c>
      <c r="DP49" s="54" t="str">
        <f t="shared" si="129"/>
        <v/>
      </c>
      <c r="DQ49" s="54" t="str">
        <f t="shared" si="130"/>
        <v/>
      </c>
      <c r="DR49" s="54" t="str">
        <f t="shared" si="131"/>
        <v/>
      </c>
      <c r="DS49" s="54" t="str">
        <f t="shared" si="132"/>
        <v/>
      </c>
      <c r="DT49" s="54" t="str">
        <f t="shared" si="133"/>
        <v/>
      </c>
      <c r="DU49" s="54" t="str">
        <f t="shared" si="134"/>
        <v/>
      </c>
      <c r="DV49" s="54" t="str">
        <f t="shared" si="135"/>
        <v/>
      </c>
      <c r="DW49" s="54" t="str">
        <f t="shared" si="136"/>
        <v/>
      </c>
      <c r="DX49" s="54" t="str">
        <f t="shared" si="137"/>
        <v/>
      </c>
      <c r="DY49" s="54" t="str">
        <f t="shared" si="138"/>
        <v/>
      </c>
      <c r="DZ49" s="54" t="str">
        <f t="shared" si="139"/>
        <v/>
      </c>
      <c r="EA49" s="54" t="str">
        <f t="shared" si="140"/>
        <v/>
      </c>
      <c r="EB49" s="54" t="str">
        <f t="shared" si="141"/>
        <v/>
      </c>
      <c r="EC49" s="54" t="str">
        <f t="shared" si="142"/>
        <v/>
      </c>
      <c r="ED49" s="54" t="str">
        <f t="shared" si="143"/>
        <v/>
      </c>
      <c r="EE49" s="54" t="str">
        <f t="shared" si="144"/>
        <v/>
      </c>
      <c r="EF49" s="54" t="str">
        <f t="shared" si="145"/>
        <v/>
      </c>
      <c r="EG49" s="54" t="str">
        <f t="shared" si="146"/>
        <v/>
      </c>
      <c r="EH49" s="54" t="str">
        <f t="shared" si="147"/>
        <v/>
      </c>
      <c r="EI49" s="54" t="str">
        <f t="shared" si="148"/>
        <v/>
      </c>
      <c r="EJ49" s="54" t="str">
        <f t="shared" si="149"/>
        <v/>
      </c>
      <c r="EK49" s="54" t="str">
        <f t="shared" si="150"/>
        <v/>
      </c>
      <c r="EL49" s="54" t="str">
        <f t="shared" si="151"/>
        <v/>
      </c>
      <c r="EM49" s="54" t="str">
        <f t="shared" si="152"/>
        <v/>
      </c>
      <c r="EN49" s="54" t="str">
        <f t="shared" si="153"/>
        <v/>
      </c>
      <c r="EO49" s="54" t="str">
        <f t="shared" si="154"/>
        <v/>
      </c>
      <c r="EP49" s="54" t="str">
        <f t="shared" si="155"/>
        <v/>
      </c>
      <c r="EQ49" s="228" t="str">
        <f t="shared" ca="1" si="156"/>
        <v/>
      </c>
      <c r="ER49" s="228" t="str">
        <f t="shared" ca="1" si="157"/>
        <v/>
      </c>
      <c r="ES49" s="54" t="str">
        <f t="shared" ca="1" si="158"/>
        <v/>
      </c>
      <c r="ET49" s="54" t="str">
        <f t="shared" ca="1" si="159"/>
        <v/>
      </c>
      <c r="EU49" s="54" t="str">
        <f t="shared" ca="1" si="160"/>
        <v/>
      </c>
      <c r="EV49" s="54" t="str">
        <f t="shared" ca="1" si="161"/>
        <v/>
      </c>
      <c r="EW49" s="54" t="str">
        <f t="shared" ca="1" si="162"/>
        <v/>
      </c>
      <c r="EX49" s="54" t="str">
        <f t="shared" ca="1" si="163"/>
        <v/>
      </c>
      <c r="EY49" s="54" t="str">
        <f t="shared" ca="1" si="164"/>
        <v/>
      </c>
      <c r="EZ49" s="54" t="str">
        <f t="shared" ca="1" si="165"/>
        <v/>
      </c>
      <c r="FA49" s="54" t="str">
        <f t="shared" ca="1" si="166"/>
        <v/>
      </c>
      <c r="FB49" s="54" t="str">
        <f t="shared" ca="1" si="167"/>
        <v/>
      </c>
      <c r="FC49" s="54" t="str">
        <f t="shared" ca="1" si="168"/>
        <v/>
      </c>
      <c r="FD49" s="228">
        <f t="shared" si="169"/>
        <v>1</v>
      </c>
      <c r="FE49" s="54" t="str">
        <f t="shared" si="170"/>
        <v/>
      </c>
      <c r="FF49" s="54" t="str">
        <f t="shared" si="171"/>
        <v/>
      </c>
      <c r="FG49" s="54" t="str">
        <f t="shared" si="172"/>
        <v/>
      </c>
      <c r="FH49" s="54" t="str">
        <f t="shared" si="173"/>
        <v/>
      </c>
      <c r="FI49" s="228" t="str">
        <f>IF(B49=0,"",COUNTIF(FD$6:FD49,FD49))</f>
        <v/>
      </c>
      <c r="FJ49" s="54" t="str">
        <f t="shared" si="174"/>
        <v/>
      </c>
      <c r="FK49" s="229" t="str">
        <f t="shared" si="175"/>
        <v/>
      </c>
      <c r="FL49" s="54" t="str">
        <f t="shared" si="176"/>
        <v/>
      </c>
      <c r="FM49" s="54" t="str">
        <f t="shared" si="177"/>
        <v/>
      </c>
      <c r="FN49" s="54" t="str">
        <f t="shared" si="178"/>
        <v/>
      </c>
      <c r="FO49" s="54" t="str">
        <f t="shared" si="179"/>
        <v/>
      </c>
    </row>
    <row r="50" spans="1:171" ht="17.25">
      <c r="A50" s="222">
        <v>45</v>
      </c>
      <c r="B50" s="222">
        <f>COUNTIF('中間シート (2)'!M:M,行政集計シート※記入不要です!A50)</f>
        <v>0</v>
      </c>
      <c r="C50" s="230" t="str">
        <f t="shared" si="186"/>
        <v/>
      </c>
      <c r="D50" s="230" t="str">
        <f t="shared" si="185"/>
        <v/>
      </c>
      <c r="E50" s="230" t="str">
        <f t="shared" si="182"/>
        <v/>
      </c>
      <c r="F50" s="231"/>
      <c r="G50" s="224" t="str">
        <f>IFERROR(VLOOKUP($A50,'中間シート (2)'!$M$6:$AR$65,G$1,FALSE),"")</f>
        <v/>
      </c>
      <c r="H50" s="224" t="str">
        <f>IFERROR(VLOOKUP($A50,'中間シート (2)'!$M$6:$AR$65,H$1,FALSE),"")</f>
        <v/>
      </c>
      <c r="I50" s="224" t="str">
        <f>IFERROR(VLOOKUP($A50,'中間シート (2)'!$M$6:$AR$65,I$1,FALSE),"")</f>
        <v/>
      </c>
      <c r="J50" s="224" t="str">
        <f>IFERROR(VLOOKUP($A50,'中間シート (2)'!$M$6:$AR$65,J$1,FALSE),"")</f>
        <v/>
      </c>
      <c r="K50" s="224" t="str">
        <f>IFERROR(VLOOKUP($A50,'中間シート (2)'!$M$6:$AR$65,K$1,FALSE),"")</f>
        <v/>
      </c>
      <c r="L50" s="224" t="str">
        <f>IFERROR(VLOOKUP($A50,'中間シート (2)'!$M$6:$AR$65,L$1,FALSE),"")</f>
        <v/>
      </c>
      <c r="M50" s="224" t="str">
        <f>IFERROR(VLOOKUP($A50,'中間シート (2)'!$M$6:$AR$65,M$1,FALSE),"")</f>
        <v/>
      </c>
      <c r="N50" s="224" t="str">
        <f>IFERROR(VLOOKUP($A50,'中間シート (2)'!$M$6:$AR$65,N$1,FALSE),"")</f>
        <v/>
      </c>
      <c r="O50" s="224" t="str">
        <f>IFERROR(VLOOKUP($A50,'中間シート (2)'!$M$6:$AR$65,O$1,FALSE),"")</f>
        <v/>
      </c>
      <c r="P50" s="224" t="str">
        <f>IFERROR(VLOOKUP($A50,'中間シート (2)'!$M$6:$AR$65,P$1,FALSE),"")</f>
        <v/>
      </c>
      <c r="Q50" s="224" t="str">
        <f>IFERROR(VLOOKUP($A50,'中間シート (2)'!$M$6:$AR$65,Q$1,FALSE),"")</f>
        <v/>
      </c>
      <c r="R50" s="224" t="str">
        <f>IFERROR(VLOOKUP($A50,'中間シート (2)'!$M$6:$AR$65,R$1,FALSE),"")</f>
        <v/>
      </c>
      <c r="S50" s="224" t="str">
        <f>IFERROR(VLOOKUP($A50,'中間シート (2)'!$M$6:$AR$65,S$1,FALSE),"")</f>
        <v/>
      </c>
      <c r="T50" s="224" t="str">
        <f>IFERROR(VLOOKUP($A50,'中間シート (2)'!$M$6:$AR$65,T$1,FALSE),"")</f>
        <v/>
      </c>
      <c r="U50" s="224" t="str">
        <f>IFERROR(VLOOKUP($A50,'中間シート (2)'!$M$6:$AR$65,U$1,FALSE),"")</f>
        <v/>
      </c>
      <c r="V50" s="224"/>
      <c r="W50" s="224" t="str">
        <f>IFERROR(VLOOKUP($A50,'中間シート (2)'!$M$6:$AR$65,W$1,FALSE),"")</f>
        <v/>
      </c>
      <c r="X50" s="224" t="str">
        <f>IFERROR(VLOOKUP($A50,'中間シート (2)'!$M$6:$AR$65,X$1,FALSE),"")</f>
        <v/>
      </c>
      <c r="Y50" s="224" t="str">
        <f>IFERROR(VLOOKUP($A50,'中間シート (2)'!$M$6:$AR$65,Y$1,FALSE),"")</f>
        <v/>
      </c>
      <c r="Z50" s="224" t="str">
        <f>IFERROR(VLOOKUP($A50,'中間シート (2)'!$M$6:$AR$65,Z$1,FALSE),"")</f>
        <v/>
      </c>
      <c r="AA50" s="224" t="str">
        <f>IFERROR(VLOOKUP($A50,'中間シート (2)'!$M$6:$AR$65,AA$1,FALSE),"")</f>
        <v/>
      </c>
      <c r="AB50" s="224" t="str">
        <f>IFERROR(VLOOKUP($A50,'中間シート (2)'!$M$6:$AR$65,AB$1,FALSE),"")</f>
        <v/>
      </c>
      <c r="AC50" s="224" t="str">
        <f>IFERROR(VLOOKUP($A50,'中間シート (2)'!$M$6:$AR$65,AC$1,FALSE),"")</f>
        <v/>
      </c>
      <c r="AD50" s="224" t="str">
        <f>IFERROR(VLOOKUP($A50,'中間シート (2)'!$M$6:$AR$65,AD$1,FALSE),"")</f>
        <v/>
      </c>
      <c r="AE50" s="224"/>
      <c r="AF50" s="224"/>
      <c r="AG50" s="224"/>
      <c r="AH50" s="236" t="str">
        <f>IFERROR(VLOOKUP($A50,'中間シート (2)'!$M$6:$BC$67,AH$1,FALSE),"")</f>
        <v/>
      </c>
      <c r="AI50" s="236" t="str">
        <f>IFERROR(VLOOKUP($A50,'中間シート (2)'!$M$6:$BC$67,AI$1,FALSE),"")</f>
        <v/>
      </c>
      <c r="AJ50" s="236" t="str">
        <f>IFERROR(VLOOKUP($A50,'中間シート (2)'!$M$6:$BC$67,AJ$1,FALSE),"")</f>
        <v/>
      </c>
      <c r="AK50" s="236" t="str">
        <f>IFERROR(VLOOKUP($A50,'中間シート (2)'!$M$6:$BC$67,AK$1,FALSE),"")</f>
        <v/>
      </c>
      <c r="AL50" s="236" t="str">
        <f>IFERROR(VLOOKUP($A50,'中間シート (2)'!$M$6:$BC$67,AL$1,FALSE),"")</f>
        <v/>
      </c>
      <c r="AM50" s="236" t="str">
        <f>IFERROR(VLOOKUP($A50,'中間シート (2)'!$M$6:$BC$67,AM$1,FALSE),"")</f>
        <v/>
      </c>
      <c r="AN50" s="236" t="str">
        <f>IFERROR(VLOOKUP($A50,'中間シート (2)'!$M$6:$BC$67,AN$1,FALSE),"")</f>
        <v/>
      </c>
      <c r="AO50" s="236" t="str">
        <f>IFERROR(VLOOKUP($A50,'中間シート (2)'!$M$6:$BC$67,AO$1,FALSE),"")</f>
        <v/>
      </c>
      <c r="AR50" s="225"/>
      <c r="AS50" s="225"/>
      <c r="AT50" s="225"/>
      <c r="AU50" s="54">
        <f t="shared" si="183"/>
        <v>41</v>
      </c>
      <c r="AV50" s="54">
        <f t="shared" si="184"/>
        <v>41</v>
      </c>
      <c r="AW50" s="54" t="str">
        <f t="shared" si="59"/>
        <v/>
      </c>
      <c r="AX50" s="54" t="str">
        <f t="shared" si="60"/>
        <v/>
      </c>
      <c r="AY50" s="54" t="str">
        <f t="shared" si="61"/>
        <v/>
      </c>
      <c r="AZ50" s="54" t="str">
        <f t="shared" si="62"/>
        <v/>
      </c>
      <c r="BA50" s="54" t="str">
        <f t="shared" si="63"/>
        <v/>
      </c>
      <c r="BB50" s="54" t="str">
        <f ca="1">IF(AB50="","",IF(COUNTIF(エラー23シート!$G$5:$G$79, OFFSET(I50,IF(H50="",0,-H50+1),0)*100+OFFSET(X50,IF(H50="",0,-H50+1),0)*10+AB50)&gt;0,23,""))</f>
        <v/>
      </c>
      <c r="BC50" s="54" t="str">
        <f t="shared" si="64"/>
        <v/>
      </c>
      <c r="BD50" s="54" t="str">
        <f t="shared" si="65"/>
        <v/>
      </c>
      <c r="BE50" s="54" t="str">
        <f t="shared" si="66"/>
        <v/>
      </c>
      <c r="BF50" s="54" t="str">
        <f t="shared" si="67"/>
        <v/>
      </c>
      <c r="BG50" s="54" t="str">
        <f t="shared" si="68"/>
        <v/>
      </c>
      <c r="BH50" s="54" t="str">
        <f t="shared" si="69"/>
        <v/>
      </c>
      <c r="BI50" s="54" t="str">
        <f t="shared" si="70"/>
        <v/>
      </c>
      <c r="BJ50" s="54" t="str">
        <f t="shared" si="71"/>
        <v/>
      </c>
      <c r="BK50" s="54" t="str">
        <f t="shared" si="72"/>
        <v/>
      </c>
      <c r="BL50" s="54" t="str">
        <f t="shared" si="73"/>
        <v/>
      </c>
      <c r="BM50" s="54" t="str">
        <f t="shared" si="74"/>
        <v/>
      </c>
      <c r="BN50" s="54" t="str">
        <f t="shared" si="75"/>
        <v/>
      </c>
      <c r="BO50" s="54" t="str">
        <f t="shared" si="76"/>
        <v/>
      </c>
      <c r="BP50" s="54" t="str">
        <f t="shared" si="77"/>
        <v/>
      </c>
      <c r="BQ50" s="54" t="str">
        <f t="shared" si="78"/>
        <v/>
      </c>
      <c r="BR50" s="54" t="str">
        <f t="shared" si="79"/>
        <v/>
      </c>
      <c r="BS50" s="226" t="str">
        <f t="shared" si="80"/>
        <v/>
      </c>
      <c r="BT50" s="54" t="str">
        <f t="shared" si="81"/>
        <v/>
      </c>
      <c r="BU50" s="54" t="str">
        <f t="shared" si="82"/>
        <v/>
      </c>
      <c r="BV50" s="54" t="str">
        <f t="shared" si="83"/>
        <v/>
      </c>
      <c r="BW50" s="54" t="str">
        <f t="shared" si="84"/>
        <v/>
      </c>
      <c r="BX50" s="54" t="str">
        <f t="shared" si="85"/>
        <v/>
      </c>
      <c r="BY50" s="54" t="str">
        <f t="shared" si="86"/>
        <v/>
      </c>
      <c r="BZ50" s="54" t="str">
        <f t="shared" si="87"/>
        <v/>
      </c>
      <c r="CA50" s="54" t="str">
        <f t="shared" si="88"/>
        <v/>
      </c>
      <c r="CB50" s="54" t="str">
        <f t="shared" si="89"/>
        <v/>
      </c>
      <c r="CC50" s="54" t="str">
        <f t="shared" si="90"/>
        <v/>
      </c>
      <c r="CD50" s="54" t="str">
        <f t="shared" si="91"/>
        <v/>
      </c>
      <c r="CE50" s="54" t="str">
        <f t="shared" si="92"/>
        <v/>
      </c>
      <c r="CF50" s="54" t="str">
        <f t="shared" si="93"/>
        <v/>
      </c>
      <c r="CG50" s="54" t="str">
        <f t="shared" si="94"/>
        <v/>
      </c>
      <c r="CH50" s="54" t="str">
        <f t="shared" si="95"/>
        <v/>
      </c>
      <c r="CI50" s="54" t="str">
        <f t="shared" si="96"/>
        <v/>
      </c>
      <c r="CJ50" s="54" t="str">
        <f t="shared" si="97"/>
        <v/>
      </c>
      <c r="CK50" s="54" t="str">
        <f t="shared" si="98"/>
        <v/>
      </c>
      <c r="CL50" s="227" t="str">
        <f t="shared" si="99"/>
        <v/>
      </c>
      <c r="CM50" s="54" t="str">
        <f t="shared" si="100"/>
        <v/>
      </c>
      <c r="CN50" s="54" t="str">
        <f t="shared" si="101"/>
        <v/>
      </c>
      <c r="CO50" s="54" t="str">
        <f t="shared" si="102"/>
        <v/>
      </c>
      <c r="CP50" s="54" t="str">
        <f t="shared" si="103"/>
        <v/>
      </c>
      <c r="CQ50" s="54" t="str">
        <f t="shared" si="104"/>
        <v/>
      </c>
      <c r="CR50" s="54" t="str">
        <f t="shared" si="105"/>
        <v/>
      </c>
      <c r="CS50" s="54" t="str">
        <f t="shared" si="106"/>
        <v/>
      </c>
      <c r="CT50" s="54" t="str">
        <f t="shared" si="107"/>
        <v/>
      </c>
      <c r="CU50" s="54" t="str">
        <f t="shared" si="108"/>
        <v/>
      </c>
      <c r="CV50" s="228">
        <f t="shared" si="109"/>
        <v>0</v>
      </c>
      <c r="CW50" s="54" t="str">
        <f t="shared" si="110"/>
        <v/>
      </c>
      <c r="CX50" s="54" t="str">
        <f t="shared" si="111"/>
        <v/>
      </c>
      <c r="CY50" s="54" t="str">
        <f t="shared" si="112"/>
        <v/>
      </c>
      <c r="CZ50" s="54" t="str">
        <f t="shared" si="113"/>
        <v/>
      </c>
      <c r="DA50" s="54" t="str">
        <f t="shared" si="114"/>
        <v/>
      </c>
      <c r="DB50" s="54" t="str">
        <f t="shared" si="115"/>
        <v/>
      </c>
      <c r="DC50" s="54" t="str">
        <f t="shared" si="116"/>
        <v/>
      </c>
      <c r="DD50" s="54" t="str">
        <f t="shared" si="117"/>
        <v/>
      </c>
      <c r="DE50" s="54" t="str">
        <f t="shared" si="118"/>
        <v/>
      </c>
      <c r="DF50" s="54" t="str">
        <f t="shared" si="119"/>
        <v/>
      </c>
      <c r="DG50" s="54" t="str">
        <f t="shared" si="120"/>
        <v/>
      </c>
      <c r="DH50" s="54" t="str">
        <f t="shared" si="121"/>
        <v/>
      </c>
      <c r="DI50" s="54" t="str">
        <f t="shared" si="122"/>
        <v/>
      </c>
      <c r="DJ50" s="54" t="str">
        <f t="shared" si="123"/>
        <v/>
      </c>
      <c r="DK50" s="54" t="str">
        <f t="shared" si="124"/>
        <v/>
      </c>
      <c r="DL50" s="54" t="str">
        <f t="shared" si="125"/>
        <v/>
      </c>
      <c r="DM50" s="54" t="str">
        <f t="shared" si="126"/>
        <v/>
      </c>
      <c r="DN50" s="54" t="str">
        <f t="shared" si="127"/>
        <v/>
      </c>
      <c r="DO50" s="54" t="str">
        <f t="shared" si="128"/>
        <v/>
      </c>
      <c r="DP50" s="54" t="str">
        <f t="shared" si="129"/>
        <v/>
      </c>
      <c r="DQ50" s="54" t="str">
        <f t="shared" si="130"/>
        <v/>
      </c>
      <c r="DR50" s="54" t="str">
        <f t="shared" si="131"/>
        <v/>
      </c>
      <c r="DS50" s="54" t="str">
        <f t="shared" si="132"/>
        <v/>
      </c>
      <c r="DT50" s="54" t="str">
        <f t="shared" si="133"/>
        <v/>
      </c>
      <c r="DU50" s="54" t="str">
        <f t="shared" si="134"/>
        <v/>
      </c>
      <c r="DV50" s="54" t="str">
        <f t="shared" si="135"/>
        <v/>
      </c>
      <c r="DW50" s="54" t="str">
        <f t="shared" si="136"/>
        <v/>
      </c>
      <c r="DX50" s="54" t="str">
        <f t="shared" si="137"/>
        <v/>
      </c>
      <c r="DY50" s="54" t="str">
        <f t="shared" si="138"/>
        <v/>
      </c>
      <c r="DZ50" s="54" t="str">
        <f t="shared" si="139"/>
        <v/>
      </c>
      <c r="EA50" s="54" t="str">
        <f t="shared" si="140"/>
        <v/>
      </c>
      <c r="EB50" s="54" t="str">
        <f t="shared" si="141"/>
        <v/>
      </c>
      <c r="EC50" s="54" t="str">
        <f t="shared" si="142"/>
        <v/>
      </c>
      <c r="ED50" s="54" t="str">
        <f t="shared" si="143"/>
        <v/>
      </c>
      <c r="EE50" s="54" t="str">
        <f t="shared" si="144"/>
        <v/>
      </c>
      <c r="EF50" s="54" t="str">
        <f t="shared" si="145"/>
        <v/>
      </c>
      <c r="EG50" s="54" t="str">
        <f t="shared" si="146"/>
        <v/>
      </c>
      <c r="EH50" s="54" t="str">
        <f t="shared" si="147"/>
        <v/>
      </c>
      <c r="EI50" s="54" t="str">
        <f t="shared" si="148"/>
        <v/>
      </c>
      <c r="EJ50" s="54" t="str">
        <f t="shared" si="149"/>
        <v/>
      </c>
      <c r="EK50" s="54" t="str">
        <f t="shared" si="150"/>
        <v/>
      </c>
      <c r="EL50" s="54" t="str">
        <f t="shared" si="151"/>
        <v/>
      </c>
      <c r="EM50" s="54" t="str">
        <f t="shared" si="152"/>
        <v/>
      </c>
      <c r="EN50" s="54" t="str">
        <f t="shared" si="153"/>
        <v/>
      </c>
      <c r="EO50" s="54" t="str">
        <f t="shared" si="154"/>
        <v/>
      </c>
      <c r="EP50" s="54" t="str">
        <f t="shared" si="155"/>
        <v/>
      </c>
      <c r="EQ50" s="228" t="str">
        <f t="shared" ca="1" si="156"/>
        <v/>
      </c>
      <c r="ER50" s="228" t="str">
        <f t="shared" ca="1" si="157"/>
        <v/>
      </c>
      <c r="ES50" s="54" t="str">
        <f t="shared" ca="1" si="158"/>
        <v/>
      </c>
      <c r="ET50" s="54" t="str">
        <f t="shared" ca="1" si="159"/>
        <v/>
      </c>
      <c r="EU50" s="54" t="str">
        <f t="shared" ca="1" si="160"/>
        <v/>
      </c>
      <c r="EV50" s="54" t="str">
        <f t="shared" ca="1" si="161"/>
        <v/>
      </c>
      <c r="EW50" s="54" t="str">
        <f t="shared" ca="1" si="162"/>
        <v/>
      </c>
      <c r="EX50" s="54" t="str">
        <f t="shared" ca="1" si="163"/>
        <v/>
      </c>
      <c r="EY50" s="54" t="str">
        <f t="shared" ca="1" si="164"/>
        <v/>
      </c>
      <c r="EZ50" s="54" t="str">
        <f t="shared" ca="1" si="165"/>
        <v/>
      </c>
      <c r="FA50" s="54" t="str">
        <f t="shared" ca="1" si="166"/>
        <v/>
      </c>
      <c r="FB50" s="54" t="str">
        <f t="shared" ca="1" si="167"/>
        <v/>
      </c>
      <c r="FC50" s="54" t="str">
        <f t="shared" ca="1" si="168"/>
        <v/>
      </c>
      <c r="FD50" s="228">
        <f t="shared" si="169"/>
        <v>1</v>
      </c>
      <c r="FE50" s="54" t="str">
        <f t="shared" si="170"/>
        <v/>
      </c>
      <c r="FF50" s="54" t="str">
        <f t="shared" si="171"/>
        <v/>
      </c>
      <c r="FG50" s="54" t="str">
        <f t="shared" si="172"/>
        <v/>
      </c>
      <c r="FH50" s="54" t="str">
        <f t="shared" si="173"/>
        <v/>
      </c>
      <c r="FI50" s="228" t="str">
        <f>IF(B50=0,"",COUNTIF(FD$6:FD50,FD50))</f>
        <v/>
      </c>
      <c r="FJ50" s="54" t="str">
        <f t="shared" si="174"/>
        <v/>
      </c>
      <c r="FK50" s="229" t="str">
        <f t="shared" si="175"/>
        <v/>
      </c>
      <c r="FL50" s="54" t="str">
        <f t="shared" si="176"/>
        <v/>
      </c>
      <c r="FM50" s="54" t="str">
        <f t="shared" si="177"/>
        <v/>
      </c>
      <c r="FN50" s="54" t="str">
        <f t="shared" si="178"/>
        <v/>
      </c>
      <c r="FO50" s="54" t="str">
        <f t="shared" si="179"/>
        <v/>
      </c>
    </row>
    <row r="51" spans="1:171" ht="17.25">
      <c r="A51" s="222">
        <v>46</v>
      </c>
      <c r="B51" s="222">
        <f>COUNTIF('中間シート (2)'!M:M,行政集計シート※記入不要です!A51)</f>
        <v>0</v>
      </c>
      <c r="C51" s="230" t="str">
        <f t="shared" si="186"/>
        <v/>
      </c>
      <c r="D51" s="230" t="str">
        <f t="shared" si="185"/>
        <v/>
      </c>
      <c r="E51" s="230" t="str">
        <f t="shared" si="182"/>
        <v/>
      </c>
      <c r="F51" s="231"/>
      <c r="G51" s="224" t="str">
        <f>IFERROR(VLOOKUP($A51,'中間シート (2)'!$M$6:$AR$65,G$1,FALSE),"")</f>
        <v/>
      </c>
      <c r="H51" s="224" t="str">
        <f>IFERROR(VLOOKUP($A51,'中間シート (2)'!$M$6:$AR$65,H$1,FALSE),"")</f>
        <v/>
      </c>
      <c r="I51" s="224" t="str">
        <f>IFERROR(VLOOKUP($A51,'中間シート (2)'!$M$6:$AR$65,I$1,FALSE),"")</f>
        <v/>
      </c>
      <c r="J51" s="224" t="str">
        <f>IFERROR(VLOOKUP($A51,'中間シート (2)'!$M$6:$AR$65,J$1,FALSE),"")</f>
        <v/>
      </c>
      <c r="K51" s="224" t="str">
        <f>IFERROR(VLOOKUP($A51,'中間シート (2)'!$M$6:$AR$65,K$1,FALSE),"")</f>
        <v/>
      </c>
      <c r="L51" s="224" t="str">
        <f>IFERROR(VLOOKUP($A51,'中間シート (2)'!$M$6:$AR$65,L$1,FALSE),"")</f>
        <v/>
      </c>
      <c r="M51" s="224" t="str">
        <f>IFERROR(VLOOKUP($A51,'中間シート (2)'!$M$6:$AR$65,M$1,FALSE),"")</f>
        <v/>
      </c>
      <c r="N51" s="224" t="str">
        <f>IFERROR(VLOOKUP($A51,'中間シート (2)'!$M$6:$AR$65,N$1,FALSE),"")</f>
        <v/>
      </c>
      <c r="O51" s="224" t="str">
        <f>IFERROR(VLOOKUP($A51,'中間シート (2)'!$M$6:$AR$65,O$1,FALSE),"")</f>
        <v/>
      </c>
      <c r="P51" s="224" t="str">
        <f>IFERROR(VLOOKUP($A51,'中間シート (2)'!$M$6:$AR$65,P$1,FALSE),"")</f>
        <v/>
      </c>
      <c r="Q51" s="224" t="str">
        <f>IFERROR(VLOOKUP($A51,'中間シート (2)'!$M$6:$AR$65,Q$1,FALSE),"")</f>
        <v/>
      </c>
      <c r="R51" s="224" t="str">
        <f>IFERROR(VLOOKUP($A51,'中間シート (2)'!$M$6:$AR$65,R$1,FALSE),"")</f>
        <v/>
      </c>
      <c r="S51" s="224" t="str">
        <f>IFERROR(VLOOKUP($A51,'中間シート (2)'!$M$6:$AR$65,S$1,FALSE),"")</f>
        <v/>
      </c>
      <c r="T51" s="224" t="str">
        <f>IFERROR(VLOOKUP($A51,'中間シート (2)'!$M$6:$AR$65,T$1,FALSE),"")</f>
        <v/>
      </c>
      <c r="U51" s="224" t="str">
        <f>IFERROR(VLOOKUP($A51,'中間シート (2)'!$M$6:$AR$65,U$1,FALSE),"")</f>
        <v/>
      </c>
      <c r="V51" s="224"/>
      <c r="W51" s="224" t="str">
        <f>IFERROR(VLOOKUP($A51,'中間シート (2)'!$M$6:$AR$65,W$1,FALSE),"")</f>
        <v/>
      </c>
      <c r="X51" s="224" t="str">
        <f>IFERROR(VLOOKUP($A51,'中間シート (2)'!$M$6:$AR$65,X$1,FALSE),"")</f>
        <v/>
      </c>
      <c r="Y51" s="224" t="str">
        <f>IFERROR(VLOOKUP($A51,'中間シート (2)'!$M$6:$AR$65,Y$1,FALSE),"")</f>
        <v/>
      </c>
      <c r="Z51" s="224" t="str">
        <f>IFERROR(VLOOKUP($A51,'中間シート (2)'!$M$6:$AR$65,Z$1,FALSE),"")</f>
        <v/>
      </c>
      <c r="AA51" s="224" t="str">
        <f>IFERROR(VLOOKUP($A51,'中間シート (2)'!$M$6:$AR$65,AA$1,FALSE),"")</f>
        <v/>
      </c>
      <c r="AB51" s="224" t="str">
        <f>IFERROR(VLOOKUP($A51,'中間シート (2)'!$M$6:$AR$65,AB$1,FALSE),"")</f>
        <v/>
      </c>
      <c r="AC51" s="224" t="str">
        <f>IFERROR(VLOOKUP($A51,'中間シート (2)'!$M$6:$AR$65,AC$1,FALSE),"")</f>
        <v/>
      </c>
      <c r="AD51" s="224" t="str">
        <f>IFERROR(VLOOKUP($A51,'中間シート (2)'!$M$6:$AR$65,AD$1,FALSE),"")</f>
        <v/>
      </c>
      <c r="AE51" s="224"/>
      <c r="AF51" s="224"/>
      <c r="AG51" s="224"/>
      <c r="AH51" s="236" t="str">
        <f>IFERROR(VLOOKUP($A51,'中間シート (2)'!$M$6:$BC$67,AH$1,FALSE),"")</f>
        <v/>
      </c>
      <c r="AI51" s="236" t="str">
        <f>IFERROR(VLOOKUP($A51,'中間シート (2)'!$M$6:$BC$67,AI$1,FALSE),"")</f>
        <v/>
      </c>
      <c r="AJ51" s="236" t="str">
        <f>IFERROR(VLOOKUP($A51,'中間シート (2)'!$M$6:$BC$67,AJ$1,FALSE),"")</f>
        <v/>
      </c>
      <c r="AK51" s="236" t="str">
        <f>IFERROR(VLOOKUP($A51,'中間シート (2)'!$M$6:$BC$67,AK$1,FALSE),"")</f>
        <v/>
      </c>
      <c r="AL51" s="236" t="str">
        <f>IFERROR(VLOOKUP($A51,'中間シート (2)'!$M$6:$BC$67,AL$1,FALSE),"")</f>
        <v/>
      </c>
      <c r="AM51" s="236" t="str">
        <f>IFERROR(VLOOKUP($A51,'中間シート (2)'!$M$6:$BC$67,AM$1,FALSE),"")</f>
        <v/>
      </c>
      <c r="AN51" s="236" t="str">
        <f>IFERROR(VLOOKUP($A51,'中間シート (2)'!$M$6:$BC$67,AN$1,FALSE),"")</f>
        <v/>
      </c>
      <c r="AO51" s="236" t="str">
        <f>IFERROR(VLOOKUP($A51,'中間シート (2)'!$M$6:$BC$67,AO$1,FALSE),"")</f>
        <v/>
      </c>
      <c r="AR51" s="225"/>
      <c r="AS51" s="225"/>
      <c r="AT51" s="225"/>
      <c r="AU51" s="54">
        <f t="shared" si="183"/>
        <v>41</v>
      </c>
      <c r="AV51" s="54">
        <f t="shared" si="184"/>
        <v>41</v>
      </c>
      <c r="AW51" s="54" t="str">
        <f t="shared" si="59"/>
        <v/>
      </c>
      <c r="AX51" s="54" t="str">
        <f t="shared" si="60"/>
        <v/>
      </c>
      <c r="AY51" s="54" t="str">
        <f t="shared" si="61"/>
        <v/>
      </c>
      <c r="AZ51" s="54" t="str">
        <f t="shared" si="62"/>
        <v/>
      </c>
      <c r="BA51" s="54" t="str">
        <f t="shared" si="63"/>
        <v/>
      </c>
      <c r="BB51" s="54" t="str">
        <f ca="1">IF(AB51="","",IF(COUNTIF(エラー23シート!$G$5:$G$79, OFFSET(I51,IF(H51="",0,-H51+1),0)*100+OFFSET(X51,IF(H51="",0,-H51+1),0)*10+AB51)&gt;0,23,""))</f>
        <v/>
      </c>
      <c r="BC51" s="54" t="str">
        <f t="shared" si="64"/>
        <v/>
      </c>
      <c r="BD51" s="54" t="str">
        <f t="shared" si="65"/>
        <v/>
      </c>
      <c r="BE51" s="54" t="str">
        <f t="shared" si="66"/>
        <v/>
      </c>
      <c r="BF51" s="54" t="str">
        <f t="shared" si="67"/>
        <v/>
      </c>
      <c r="BG51" s="54" t="str">
        <f t="shared" si="68"/>
        <v/>
      </c>
      <c r="BH51" s="54" t="str">
        <f t="shared" si="69"/>
        <v/>
      </c>
      <c r="BI51" s="54" t="str">
        <f t="shared" si="70"/>
        <v/>
      </c>
      <c r="BJ51" s="54" t="str">
        <f t="shared" si="71"/>
        <v/>
      </c>
      <c r="BK51" s="54" t="str">
        <f t="shared" si="72"/>
        <v/>
      </c>
      <c r="BL51" s="54" t="str">
        <f t="shared" si="73"/>
        <v/>
      </c>
      <c r="BM51" s="54" t="str">
        <f t="shared" si="74"/>
        <v/>
      </c>
      <c r="BN51" s="54" t="str">
        <f t="shared" si="75"/>
        <v/>
      </c>
      <c r="BO51" s="54" t="str">
        <f t="shared" si="76"/>
        <v/>
      </c>
      <c r="BP51" s="54" t="str">
        <f t="shared" si="77"/>
        <v/>
      </c>
      <c r="BQ51" s="54" t="str">
        <f t="shared" si="78"/>
        <v/>
      </c>
      <c r="BR51" s="54" t="str">
        <f t="shared" si="79"/>
        <v/>
      </c>
      <c r="BS51" s="226" t="str">
        <f t="shared" si="80"/>
        <v/>
      </c>
      <c r="BT51" s="54" t="str">
        <f t="shared" si="81"/>
        <v/>
      </c>
      <c r="BU51" s="54" t="str">
        <f t="shared" si="82"/>
        <v/>
      </c>
      <c r="BV51" s="54" t="str">
        <f t="shared" si="83"/>
        <v/>
      </c>
      <c r="BW51" s="54" t="str">
        <f t="shared" si="84"/>
        <v/>
      </c>
      <c r="BX51" s="54" t="str">
        <f t="shared" si="85"/>
        <v/>
      </c>
      <c r="BY51" s="54" t="str">
        <f t="shared" si="86"/>
        <v/>
      </c>
      <c r="BZ51" s="54" t="str">
        <f t="shared" si="87"/>
        <v/>
      </c>
      <c r="CA51" s="54" t="str">
        <f t="shared" si="88"/>
        <v/>
      </c>
      <c r="CB51" s="54" t="str">
        <f t="shared" si="89"/>
        <v/>
      </c>
      <c r="CC51" s="54" t="str">
        <f t="shared" si="90"/>
        <v/>
      </c>
      <c r="CD51" s="54" t="str">
        <f t="shared" si="91"/>
        <v/>
      </c>
      <c r="CE51" s="54" t="str">
        <f t="shared" si="92"/>
        <v/>
      </c>
      <c r="CF51" s="54" t="str">
        <f t="shared" si="93"/>
        <v/>
      </c>
      <c r="CG51" s="54" t="str">
        <f t="shared" si="94"/>
        <v/>
      </c>
      <c r="CH51" s="54" t="str">
        <f t="shared" si="95"/>
        <v/>
      </c>
      <c r="CI51" s="54" t="str">
        <f t="shared" si="96"/>
        <v/>
      </c>
      <c r="CJ51" s="54" t="str">
        <f t="shared" si="97"/>
        <v/>
      </c>
      <c r="CK51" s="54" t="str">
        <f t="shared" si="98"/>
        <v/>
      </c>
      <c r="CL51" s="227" t="str">
        <f t="shared" si="99"/>
        <v/>
      </c>
      <c r="CM51" s="54" t="str">
        <f t="shared" si="100"/>
        <v/>
      </c>
      <c r="CN51" s="54" t="str">
        <f t="shared" si="101"/>
        <v/>
      </c>
      <c r="CO51" s="54" t="str">
        <f t="shared" si="102"/>
        <v/>
      </c>
      <c r="CP51" s="54" t="str">
        <f t="shared" si="103"/>
        <v/>
      </c>
      <c r="CQ51" s="54" t="str">
        <f t="shared" si="104"/>
        <v/>
      </c>
      <c r="CR51" s="54" t="str">
        <f t="shared" si="105"/>
        <v/>
      </c>
      <c r="CS51" s="54" t="str">
        <f t="shared" si="106"/>
        <v/>
      </c>
      <c r="CT51" s="54" t="str">
        <f t="shared" si="107"/>
        <v/>
      </c>
      <c r="CU51" s="54" t="str">
        <f t="shared" si="108"/>
        <v/>
      </c>
      <c r="CV51" s="228">
        <f t="shared" si="109"/>
        <v>0</v>
      </c>
      <c r="CW51" s="54" t="str">
        <f t="shared" si="110"/>
        <v/>
      </c>
      <c r="CX51" s="54" t="str">
        <f t="shared" si="111"/>
        <v/>
      </c>
      <c r="CY51" s="54" t="str">
        <f t="shared" si="112"/>
        <v/>
      </c>
      <c r="CZ51" s="54" t="str">
        <f t="shared" si="113"/>
        <v/>
      </c>
      <c r="DA51" s="54" t="str">
        <f t="shared" si="114"/>
        <v/>
      </c>
      <c r="DB51" s="54" t="str">
        <f t="shared" si="115"/>
        <v/>
      </c>
      <c r="DC51" s="54" t="str">
        <f t="shared" si="116"/>
        <v/>
      </c>
      <c r="DD51" s="54" t="str">
        <f t="shared" si="117"/>
        <v/>
      </c>
      <c r="DE51" s="54" t="str">
        <f t="shared" si="118"/>
        <v/>
      </c>
      <c r="DF51" s="54" t="str">
        <f t="shared" si="119"/>
        <v/>
      </c>
      <c r="DG51" s="54" t="str">
        <f t="shared" si="120"/>
        <v/>
      </c>
      <c r="DH51" s="54" t="str">
        <f t="shared" si="121"/>
        <v/>
      </c>
      <c r="DI51" s="54" t="str">
        <f t="shared" si="122"/>
        <v/>
      </c>
      <c r="DJ51" s="54" t="str">
        <f t="shared" si="123"/>
        <v/>
      </c>
      <c r="DK51" s="54" t="str">
        <f t="shared" si="124"/>
        <v/>
      </c>
      <c r="DL51" s="54" t="str">
        <f t="shared" si="125"/>
        <v/>
      </c>
      <c r="DM51" s="54" t="str">
        <f t="shared" si="126"/>
        <v/>
      </c>
      <c r="DN51" s="54" t="str">
        <f t="shared" si="127"/>
        <v/>
      </c>
      <c r="DO51" s="54" t="str">
        <f t="shared" si="128"/>
        <v/>
      </c>
      <c r="DP51" s="54" t="str">
        <f t="shared" si="129"/>
        <v/>
      </c>
      <c r="DQ51" s="54" t="str">
        <f t="shared" si="130"/>
        <v/>
      </c>
      <c r="DR51" s="54" t="str">
        <f t="shared" si="131"/>
        <v/>
      </c>
      <c r="DS51" s="54" t="str">
        <f t="shared" si="132"/>
        <v/>
      </c>
      <c r="DT51" s="54" t="str">
        <f t="shared" si="133"/>
        <v/>
      </c>
      <c r="DU51" s="54" t="str">
        <f t="shared" si="134"/>
        <v/>
      </c>
      <c r="DV51" s="54" t="str">
        <f t="shared" si="135"/>
        <v/>
      </c>
      <c r="DW51" s="54" t="str">
        <f t="shared" si="136"/>
        <v/>
      </c>
      <c r="DX51" s="54" t="str">
        <f t="shared" si="137"/>
        <v/>
      </c>
      <c r="DY51" s="54" t="str">
        <f t="shared" si="138"/>
        <v/>
      </c>
      <c r="DZ51" s="54" t="str">
        <f t="shared" si="139"/>
        <v/>
      </c>
      <c r="EA51" s="54" t="str">
        <f t="shared" si="140"/>
        <v/>
      </c>
      <c r="EB51" s="54" t="str">
        <f t="shared" si="141"/>
        <v/>
      </c>
      <c r="EC51" s="54" t="str">
        <f t="shared" si="142"/>
        <v/>
      </c>
      <c r="ED51" s="54" t="str">
        <f t="shared" si="143"/>
        <v/>
      </c>
      <c r="EE51" s="54" t="str">
        <f t="shared" si="144"/>
        <v/>
      </c>
      <c r="EF51" s="54" t="str">
        <f t="shared" si="145"/>
        <v/>
      </c>
      <c r="EG51" s="54" t="str">
        <f t="shared" si="146"/>
        <v/>
      </c>
      <c r="EH51" s="54" t="str">
        <f t="shared" si="147"/>
        <v/>
      </c>
      <c r="EI51" s="54" t="str">
        <f t="shared" si="148"/>
        <v/>
      </c>
      <c r="EJ51" s="54" t="str">
        <f t="shared" si="149"/>
        <v/>
      </c>
      <c r="EK51" s="54" t="str">
        <f t="shared" si="150"/>
        <v/>
      </c>
      <c r="EL51" s="54" t="str">
        <f t="shared" si="151"/>
        <v/>
      </c>
      <c r="EM51" s="54" t="str">
        <f t="shared" si="152"/>
        <v/>
      </c>
      <c r="EN51" s="54" t="str">
        <f t="shared" si="153"/>
        <v/>
      </c>
      <c r="EO51" s="54" t="str">
        <f t="shared" si="154"/>
        <v/>
      </c>
      <c r="EP51" s="54" t="str">
        <f t="shared" si="155"/>
        <v/>
      </c>
      <c r="EQ51" s="228" t="str">
        <f t="shared" ca="1" si="156"/>
        <v/>
      </c>
      <c r="ER51" s="228" t="str">
        <f t="shared" ca="1" si="157"/>
        <v/>
      </c>
      <c r="ES51" s="54" t="str">
        <f t="shared" ca="1" si="158"/>
        <v/>
      </c>
      <c r="ET51" s="54" t="str">
        <f t="shared" ca="1" si="159"/>
        <v/>
      </c>
      <c r="EU51" s="54" t="str">
        <f t="shared" ca="1" si="160"/>
        <v/>
      </c>
      <c r="EV51" s="54" t="str">
        <f t="shared" ca="1" si="161"/>
        <v/>
      </c>
      <c r="EW51" s="54" t="str">
        <f t="shared" ca="1" si="162"/>
        <v/>
      </c>
      <c r="EX51" s="54" t="str">
        <f t="shared" ca="1" si="163"/>
        <v/>
      </c>
      <c r="EY51" s="54" t="str">
        <f t="shared" ca="1" si="164"/>
        <v/>
      </c>
      <c r="EZ51" s="54" t="str">
        <f t="shared" ca="1" si="165"/>
        <v/>
      </c>
      <c r="FA51" s="54" t="str">
        <f t="shared" ca="1" si="166"/>
        <v/>
      </c>
      <c r="FB51" s="54" t="str">
        <f t="shared" ca="1" si="167"/>
        <v/>
      </c>
      <c r="FC51" s="54" t="str">
        <f t="shared" ca="1" si="168"/>
        <v/>
      </c>
      <c r="FD51" s="228">
        <f t="shared" si="169"/>
        <v>1</v>
      </c>
      <c r="FE51" s="54" t="str">
        <f t="shared" si="170"/>
        <v/>
      </c>
      <c r="FF51" s="54" t="str">
        <f t="shared" si="171"/>
        <v/>
      </c>
      <c r="FG51" s="54" t="str">
        <f t="shared" si="172"/>
        <v/>
      </c>
      <c r="FH51" s="54" t="str">
        <f t="shared" si="173"/>
        <v/>
      </c>
      <c r="FI51" s="228" t="str">
        <f>IF(B51=0,"",COUNTIF(FD$6:FD51,FD51))</f>
        <v/>
      </c>
      <c r="FJ51" s="54" t="str">
        <f t="shared" si="174"/>
        <v/>
      </c>
      <c r="FK51" s="229" t="str">
        <f t="shared" si="175"/>
        <v/>
      </c>
      <c r="FL51" s="54" t="str">
        <f t="shared" si="176"/>
        <v/>
      </c>
      <c r="FM51" s="54" t="str">
        <f t="shared" si="177"/>
        <v/>
      </c>
      <c r="FN51" s="54" t="str">
        <f t="shared" si="178"/>
        <v/>
      </c>
      <c r="FO51" s="54" t="str">
        <f t="shared" si="179"/>
        <v/>
      </c>
    </row>
    <row r="52" spans="1:171" ht="17.25">
      <c r="A52" s="222">
        <v>47</v>
      </c>
      <c r="B52" s="222">
        <f>COUNTIF('中間シート (2)'!M:M,行政集計シート※記入不要です!A52)</f>
        <v>0</v>
      </c>
      <c r="C52" s="230" t="str">
        <f t="shared" si="186"/>
        <v/>
      </c>
      <c r="D52" s="230" t="str">
        <f t="shared" si="185"/>
        <v/>
      </c>
      <c r="E52" s="230" t="str">
        <f t="shared" si="182"/>
        <v/>
      </c>
      <c r="F52" s="231"/>
      <c r="G52" s="224" t="str">
        <f>IFERROR(VLOOKUP($A52,'中間シート (2)'!$M$6:$AR$65,G$1,FALSE),"")</f>
        <v/>
      </c>
      <c r="H52" s="224" t="str">
        <f>IFERROR(VLOOKUP($A52,'中間シート (2)'!$M$6:$AR$65,H$1,FALSE),"")</f>
        <v/>
      </c>
      <c r="I52" s="224" t="str">
        <f>IFERROR(VLOOKUP($A52,'中間シート (2)'!$M$6:$AR$65,I$1,FALSE),"")</f>
        <v/>
      </c>
      <c r="J52" s="224" t="str">
        <f>IFERROR(VLOOKUP($A52,'中間シート (2)'!$M$6:$AR$65,J$1,FALSE),"")</f>
        <v/>
      </c>
      <c r="K52" s="224" t="str">
        <f>IFERROR(VLOOKUP($A52,'中間シート (2)'!$M$6:$AR$65,K$1,FALSE),"")</f>
        <v/>
      </c>
      <c r="L52" s="224" t="str">
        <f>IFERROR(VLOOKUP($A52,'中間シート (2)'!$M$6:$AR$65,L$1,FALSE),"")</f>
        <v/>
      </c>
      <c r="M52" s="224" t="str">
        <f>IFERROR(VLOOKUP($A52,'中間シート (2)'!$M$6:$AR$65,M$1,FALSE),"")</f>
        <v/>
      </c>
      <c r="N52" s="224" t="str">
        <f>IFERROR(VLOOKUP($A52,'中間シート (2)'!$M$6:$AR$65,N$1,FALSE),"")</f>
        <v/>
      </c>
      <c r="O52" s="224" t="str">
        <f>IFERROR(VLOOKUP($A52,'中間シート (2)'!$M$6:$AR$65,O$1,FALSE),"")</f>
        <v/>
      </c>
      <c r="P52" s="224" t="str">
        <f>IFERROR(VLOOKUP($A52,'中間シート (2)'!$M$6:$AR$65,P$1,FALSE),"")</f>
        <v/>
      </c>
      <c r="Q52" s="224" t="str">
        <f>IFERROR(VLOOKUP($A52,'中間シート (2)'!$M$6:$AR$65,Q$1,FALSE),"")</f>
        <v/>
      </c>
      <c r="R52" s="224" t="str">
        <f>IFERROR(VLOOKUP($A52,'中間シート (2)'!$M$6:$AR$65,R$1,FALSE),"")</f>
        <v/>
      </c>
      <c r="S52" s="224" t="str">
        <f>IFERROR(VLOOKUP($A52,'中間シート (2)'!$M$6:$AR$65,S$1,FALSE),"")</f>
        <v/>
      </c>
      <c r="T52" s="224" t="str">
        <f>IFERROR(VLOOKUP($A52,'中間シート (2)'!$M$6:$AR$65,T$1,FALSE),"")</f>
        <v/>
      </c>
      <c r="U52" s="224" t="str">
        <f>IFERROR(VLOOKUP($A52,'中間シート (2)'!$M$6:$AR$65,U$1,FALSE),"")</f>
        <v/>
      </c>
      <c r="V52" s="224"/>
      <c r="W52" s="224" t="str">
        <f>IFERROR(VLOOKUP($A52,'中間シート (2)'!$M$6:$AR$65,W$1,FALSE),"")</f>
        <v/>
      </c>
      <c r="X52" s="224" t="str">
        <f>IFERROR(VLOOKUP($A52,'中間シート (2)'!$M$6:$AR$65,X$1,FALSE),"")</f>
        <v/>
      </c>
      <c r="Y52" s="224" t="str">
        <f>IFERROR(VLOOKUP($A52,'中間シート (2)'!$M$6:$AR$65,Y$1,FALSE),"")</f>
        <v/>
      </c>
      <c r="Z52" s="224" t="str">
        <f>IFERROR(VLOOKUP($A52,'中間シート (2)'!$M$6:$AR$65,Z$1,FALSE),"")</f>
        <v/>
      </c>
      <c r="AA52" s="224" t="str">
        <f>IFERROR(VLOOKUP($A52,'中間シート (2)'!$M$6:$AR$65,AA$1,FALSE),"")</f>
        <v/>
      </c>
      <c r="AB52" s="224" t="str">
        <f>IFERROR(VLOOKUP($A52,'中間シート (2)'!$M$6:$AR$65,AB$1,FALSE),"")</f>
        <v/>
      </c>
      <c r="AC52" s="224" t="str">
        <f>IFERROR(VLOOKUP($A52,'中間シート (2)'!$M$6:$AR$65,AC$1,FALSE),"")</f>
        <v/>
      </c>
      <c r="AD52" s="224" t="str">
        <f>IFERROR(VLOOKUP($A52,'中間シート (2)'!$M$6:$AR$65,AD$1,FALSE),"")</f>
        <v/>
      </c>
      <c r="AE52" s="224"/>
      <c r="AF52" s="224"/>
      <c r="AG52" s="224"/>
      <c r="AH52" s="236" t="str">
        <f>IFERROR(VLOOKUP($A52,'中間シート (2)'!$M$6:$BC$67,AH$1,FALSE),"")</f>
        <v/>
      </c>
      <c r="AI52" s="236" t="str">
        <f>IFERROR(VLOOKUP($A52,'中間シート (2)'!$M$6:$BC$67,AI$1,FALSE),"")</f>
        <v/>
      </c>
      <c r="AJ52" s="236" t="str">
        <f>IFERROR(VLOOKUP($A52,'中間シート (2)'!$M$6:$BC$67,AJ$1,FALSE),"")</f>
        <v/>
      </c>
      <c r="AK52" s="236" t="str">
        <f>IFERROR(VLOOKUP($A52,'中間シート (2)'!$M$6:$BC$67,AK$1,FALSE),"")</f>
        <v/>
      </c>
      <c r="AL52" s="236" t="str">
        <f>IFERROR(VLOOKUP($A52,'中間シート (2)'!$M$6:$BC$67,AL$1,FALSE),"")</f>
        <v/>
      </c>
      <c r="AM52" s="236" t="str">
        <f>IFERROR(VLOOKUP($A52,'中間シート (2)'!$M$6:$BC$67,AM$1,FALSE),"")</f>
        <v/>
      </c>
      <c r="AN52" s="236" t="str">
        <f>IFERROR(VLOOKUP($A52,'中間シート (2)'!$M$6:$BC$67,AN$1,FALSE),"")</f>
        <v/>
      </c>
      <c r="AO52" s="236" t="str">
        <f>IFERROR(VLOOKUP($A52,'中間シート (2)'!$M$6:$BC$67,AO$1,FALSE),"")</f>
        <v/>
      </c>
      <c r="AR52" s="225"/>
      <c r="AS52" s="225"/>
      <c r="AT52" s="225"/>
      <c r="AU52" s="54">
        <f t="shared" si="183"/>
        <v>41</v>
      </c>
      <c r="AV52" s="54">
        <f t="shared" si="184"/>
        <v>41</v>
      </c>
      <c r="AW52" s="54" t="str">
        <f t="shared" si="59"/>
        <v/>
      </c>
      <c r="AX52" s="54" t="str">
        <f t="shared" si="60"/>
        <v/>
      </c>
      <c r="AY52" s="54" t="str">
        <f t="shared" si="61"/>
        <v/>
      </c>
      <c r="AZ52" s="54" t="str">
        <f t="shared" si="62"/>
        <v/>
      </c>
      <c r="BA52" s="54" t="str">
        <f t="shared" si="63"/>
        <v/>
      </c>
      <c r="BB52" s="54" t="str">
        <f ca="1">IF(AB52="","",IF(COUNTIF(エラー23シート!$G$5:$G$79, OFFSET(I52,IF(H52="",0,-H52+1),0)*100+OFFSET(X52,IF(H52="",0,-H52+1),0)*10+AB52)&gt;0,23,""))</f>
        <v/>
      </c>
      <c r="BC52" s="54" t="str">
        <f t="shared" si="64"/>
        <v/>
      </c>
      <c r="BD52" s="54" t="str">
        <f t="shared" si="65"/>
        <v/>
      </c>
      <c r="BE52" s="54" t="str">
        <f t="shared" si="66"/>
        <v/>
      </c>
      <c r="BF52" s="54" t="str">
        <f t="shared" si="67"/>
        <v/>
      </c>
      <c r="BG52" s="54" t="str">
        <f t="shared" si="68"/>
        <v/>
      </c>
      <c r="BH52" s="54" t="str">
        <f t="shared" si="69"/>
        <v/>
      </c>
      <c r="BI52" s="54" t="str">
        <f t="shared" si="70"/>
        <v/>
      </c>
      <c r="BJ52" s="54" t="str">
        <f t="shared" si="71"/>
        <v/>
      </c>
      <c r="BK52" s="54" t="str">
        <f t="shared" si="72"/>
        <v/>
      </c>
      <c r="BL52" s="54" t="str">
        <f t="shared" si="73"/>
        <v/>
      </c>
      <c r="BM52" s="54" t="str">
        <f t="shared" si="74"/>
        <v/>
      </c>
      <c r="BN52" s="54" t="str">
        <f t="shared" si="75"/>
        <v/>
      </c>
      <c r="BO52" s="54" t="str">
        <f t="shared" si="76"/>
        <v/>
      </c>
      <c r="BP52" s="54" t="str">
        <f t="shared" si="77"/>
        <v/>
      </c>
      <c r="BQ52" s="54" t="str">
        <f t="shared" si="78"/>
        <v/>
      </c>
      <c r="BR52" s="54" t="str">
        <f t="shared" si="79"/>
        <v/>
      </c>
      <c r="BS52" s="226" t="str">
        <f t="shared" si="80"/>
        <v/>
      </c>
      <c r="BT52" s="54" t="str">
        <f t="shared" si="81"/>
        <v/>
      </c>
      <c r="BU52" s="54" t="str">
        <f t="shared" si="82"/>
        <v/>
      </c>
      <c r="BV52" s="54" t="str">
        <f t="shared" si="83"/>
        <v/>
      </c>
      <c r="BW52" s="54" t="str">
        <f t="shared" si="84"/>
        <v/>
      </c>
      <c r="BX52" s="54" t="str">
        <f t="shared" si="85"/>
        <v/>
      </c>
      <c r="BY52" s="54" t="str">
        <f t="shared" si="86"/>
        <v/>
      </c>
      <c r="BZ52" s="54" t="str">
        <f t="shared" si="87"/>
        <v/>
      </c>
      <c r="CA52" s="54" t="str">
        <f t="shared" si="88"/>
        <v/>
      </c>
      <c r="CB52" s="54" t="str">
        <f t="shared" si="89"/>
        <v/>
      </c>
      <c r="CC52" s="54" t="str">
        <f t="shared" si="90"/>
        <v/>
      </c>
      <c r="CD52" s="54" t="str">
        <f t="shared" si="91"/>
        <v/>
      </c>
      <c r="CE52" s="54" t="str">
        <f t="shared" si="92"/>
        <v/>
      </c>
      <c r="CF52" s="54" t="str">
        <f t="shared" si="93"/>
        <v/>
      </c>
      <c r="CG52" s="54" t="str">
        <f t="shared" si="94"/>
        <v/>
      </c>
      <c r="CH52" s="54" t="str">
        <f t="shared" si="95"/>
        <v/>
      </c>
      <c r="CI52" s="54" t="str">
        <f t="shared" si="96"/>
        <v/>
      </c>
      <c r="CJ52" s="54" t="str">
        <f t="shared" si="97"/>
        <v/>
      </c>
      <c r="CK52" s="54" t="str">
        <f t="shared" si="98"/>
        <v/>
      </c>
      <c r="CL52" s="227" t="str">
        <f t="shared" si="99"/>
        <v/>
      </c>
      <c r="CM52" s="54" t="str">
        <f t="shared" si="100"/>
        <v/>
      </c>
      <c r="CN52" s="54" t="str">
        <f t="shared" si="101"/>
        <v/>
      </c>
      <c r="CO52" s="54" t="str">
        <f t="shared" si="102"/>
        <v/>
      </c>
      <c r="CP52" s="54" t="str">
        <f t="shared" si="103"/>
        <v/>
      </c>
      <c r="CQ52" s="54" t="str">
        <f t="shared" si="104"/>
        <v/>
      </c>
      <c r="CR52" s="54" t="str">
        <f t="shared" si="105"/>
        <v/>
      </c>
      <c r="CS52" s="54" t="str">
        <f t="shared" si="106"/>
        <v/>
      </c>
      <c r="CT52" s="54" t="str">
        <f t="shared" si="107"/>
        <v/>
      </c>
      <c r="CU52" s="54" t="str">
        <f t="shared" si="108"/>
        <v/>
      </c>
      <c r="CV52" s="228">
        <f t="shared" si="109"/>
        <v>0</v>
      </c>
      <c r="CW52" s="54" t="str">
        <f t="shared" si="110"/>
        <v/>
      </c>
      <c r="CX52" s="54" t="str">
        <f t="shared" si="111"/>
        <v/>
      </c>
      <c r="CY52" s="54" t="str">
        <f t="shared" si="112"/>
        <v/>
      </c>
      <c r="CZ52" s="54" t="str">
        <f t="shared" si="113"/>
        <v/>
      </c>
      <c r="DA52" s="54" t="str">
        <f t="shared" si="114"/>
        <v/>
      </c>
      <c r="DB52" s="54" t="str">
        <f t="shared" si="115"/>
        <v/>
      </c>
      <c r="DC52" s="54" t="str">
        <f t="shared" si="116"/>
        <v/>
      </c>
      <c r="DD52" s="54" t="str">
        <f t="shared" si="117"/>
        <v/>
      </c>
      <c r="DE52" s="54" t="str">
        <f t="shared" si="118"/>
        <v/>
      </c>
      <c r="DF52" s="54" t="str">
        <f t="shared" si="119"/>
        <v/>
      </c>
      <c r="DG52" s="54" t="str">
        <f t="shared" si="120"/>
        <v/>
      </c>
      <c r="DH52" s="54" t="str">
        <f t="shared" si="121"/>
        <v/>
      </c>
      <c r="DI52" s="54" t="str">
        <f t="shared" si="122"/>
        <v/>
      </c>
      <c r="DJ52" s="54" t="str">
        <f t="shared" si="123"/>
        <v/>
      </c>
      <c r="DK52" s="54" t="str">
        <f t="shared" si="124"/>
        <v/>
      </c>
      <c r="DL52" s="54" t="str">
        <f t="shared" si="125"/>
        <v/>
      </c>
      <c r="DM52" s="54" t="str">
        <f t="shared" si="126"/>
        <v/>
      </c>
      <c r="DN52" s="54" t="str">
        <f t="shared" si="127"/>
        <v/>
      </c>
      <c r="DO52" s="54" t="str">
        <f t="shared" si="128"/>
        <v/>
      </c>
      <c r="DP52" s="54" t="str">
        <f t="shared" si="129"/>
        <v/>
      </c>
      <c r="DQ52" s="54" t="str">
        <f t="shared" si="130"/>
        <v/>
      </c>
      <c r="DR52" s="54" t="str">
        <f t="shared" si="131"/>
        <v/>
      </c>
      <c r="DS52" s="54" t="str">
        <f t="shared" si="132"/>
        <v/>
      </c>
      <c r="DT52" s="54" t="str">
        <f t="shared" si="133"/>
        <v/>
      </c>
      <c r="DU52" s="54" t="str">
        <f t="shared" si="134"/>
        <v/>
      </c>
      <c r="DV52" s="54" t="str">
        <f t="shared" si="135"/>
        <v/>
      </c>
      <c r="DW52" s="54" t="str">
        <f t="shared" si="136"/>
        <v/>
      </c>
      <c r="DX52" s="54" t="str">
        <f t="shared" si="137"/>
        <v/>
      </c>
      <c r="DY52" s="54" t="str">
        <f t="shared" si="138"/>
        <v/>
      </c>
      <c r="DZ52" s="54" t="str">
        <f t="shared" si="139"/>
        <v/>
      </c>
      <c r="EA52" s="54" t="str">
        <f t="shared" si="140"/>
        <v/>
      </c>
      <c r="EB52" s="54" t="str">
        <f t="shared" si="141"/>
        <v/>
      </c>
      <c r="EC52" s="54" t="str">
        <f t="shared" si="142"/>
        <v/>
      </c>
      <c r="ED52" s="54" t="str">
        <f t="shared" si="143"/>
        <v/>
      </c>
      <c r="EE52" s="54" t="str">
        <f t="shared" si="144"/>
        <v/>
      </c>
      <c r="EF52" s="54" t="str">
        <f t="shared" si="145"/>
        <v/>
      </c>
      <c r="EG52" s="54" t="str">
        <f t="shared" si="146"/>
        <v/>
      </c>
      <c r="EH52" s="54" t="str">
        <f t="shared" si="147"/>
        <v/>
      </c>
      <c r="EI52" s="54" t="str">
        <f t="shared" si="148"/>
        <v/>
      </c>
      <c r="EJ52" s="54" t="str">
        <f t="shared" si="149"/>
        <v/>
      </c>
      <c r="EK52" s="54" t="str">
        <f t="shared" si="150"/>
        <v/>
      </c>
      <c r="EL52" s="54" t="str">
        <f t="shared" si="151"/>
        <v/>
      </c>
      <c r="EM52" s="54" t="str">
        <f t="shared" si="152"/>
        <v/>
      </c>
      <c r="EN52" s="54" t="str">
        <f t="shared" si="153"/>
        <v/>
      </c>
      <c r="EO52" s="54" t="str">
        <f t="shared" si="154"/>
        <v/>
      </c>
      <c r="EP52" s="54" t="str">
        <f t="shared" si="155"/>
        <v/>
      </c>
      <c r="EQ52" s="228" t="str">
        <f t="shared" ca="1" si="156"/>
        <v/>
      </c>
      <c r="ER52" s="228" t="str">
        <f t="shared" ca="1" si="157"/>
        <v/>
      </c>
      <c r="ES52" s="54" t="str">
        <f t="shared" ca="1" si="158"/>
        <v/>
      </c>
      <c r="ET52" s="54" t="str">
        <f t="shared" ca="1" si="159"/>
        <v/>
      </c>
      <c r="EU52" s="54" t="str">
        <f t="shared" ca="1" si="160"/>
        <v/>
      </c>
      <c r="EV52" s="54" t="str">
        <f t="shared" ca="1" si="161"/>
        <v/>
      </c>
      <c r="EW52" s="54" t="str">
        <f t="shared" ca="1" si="162"/>
        <v/>
      </c>
      <c r="EX52" s="54" t="str">
        <f t="shared" ca="1" si="163"/>
        <v/>
      </c>
      <c r="EY52" s="54" t="str">
        <f t="shared" ca="1" si="164"/>
        <v/>
      </c>
      <c r="EZ52" s="54" t="str">
        <f t="shared" ca="1" si="165"/>
        <v/>
      </c>
      <c r="FA52" s="54" t="str">
        <f t="shared" ca="1" si="166"/>
        <v/>
      </c>
      <c r="FB52" s="54" t="str">
        <f t="shared" ca="1" si="167"/>
        <v/>
      </c>
      <c r="FC52" s="54" t="str">
        <f t="shared" ca="1" si="168"/>
        <v/>
      </c>
      <c r="FD52" s="228">
        <f t="shared" si="169"/>
        <v>1</v>
      </c>
      <c r="FE52" s="54" t="str">
        <f t="shared" si="170"/>
        <v/>
      </c>
      <c r="FF52" s="54" t="str">
        <f t="shared" si="171"/>
        <v/>
      </c>
      <c r="FG52" s="54" t="str">
        <f t="shared" si="172"/>
        <v/>
      </c>
      <c r="FH52" s="54" t="str">
        <f t="shared" si="173"/>
        <v/>
      </c>
      <c r="FI52" s="228" t="str">
        <f>IF(B52=0,"",COUNTIF(FD$6:FD52,FD52))</f>
        <v/>
      </c>
      <c r="FJ52" s="54" t="str">
        <f t="shared" si="174"/>
        <v/>
      </c>
      <c r="FK52" s="229" t="str">
        <f t="shared" si="175"/>
        <v/>
      </c>
      <c r="FL52" s="54" t="str">
        <f t="shared" si="176"/>
        <v/>
      </c>
      <c r="FM52" s="54" t="str">
        <f t="shared" si="177"/>
        <v/>
      </c>
      <c r="FN52" s="54" t="str">
        <f t="shared" si="178"/>
        <v/>
      </c>
      <c r="FO52" s="54" t="str">
        <f t="shared" si="179"/>
        <v/>
      </c>
    </row>
    <row r="53" spans="1:171" ht="17.25">
      <c r="A53" s="222">
        <v>48</v>
      </c>
      <c r="B53" s="222">
        <f>COUNTIF('中間シート (2)'!M:M,行政集計シート※記入不要です!A53)</f>
        <v>0</v>
      </c>
      <c r="C53" s="230" t="str">
        <f t="shared" si="186"/>
        <v/>
      </c>
      <c r="D53" s="230" t="str">
        <f t="shared" si="185"/>
        <v/>
      </c>
      <c r="E53" s="230" t="str">
        <f t="shared" si="182"/>
        <v/>
      </c>
      <c r="F53" s="231"/>
      <c r="G53" s="224" t="str">
        <f>IFERROR(VLOOKUP($A53,'中間シート (2)'!$M$6:$AR$65,G$1,FALSE),"")</f>
        <v/>
      </c>
      <c r="H53" s="224" t="str">
        <f>IFERROR(VLOOKUP($A53,'中間シート (2)'!$M$6:$AR$65,H$1,FALSE),"")</f>
        <v/>
      </c>
      <c r="I53" s="224" t="str">
        <f>IFERROR(VLOOKUP($A53,'中間シート (2)'!$M$6:$AR$65,I$1,FALSE),"")</f>
        <v/>
      </c>
      <c r="J53" s="224" t="str">
        <f>IFERROR(VLOOKUP($A53,'中間シート (2)'!$M$6:$AR$65,J$1,FALSE),"")</f>
        <v/>
      </c>
      <c r="K53" s="224" t="str">
        <f>IFERROR(VLOOKUP($A53,'中間シート (2)'!$M$6:$AR$65,K$1,FALSE),"")</f>
        <v/>
      </c>
      <c r="L53" s="224" t="str">
        <f>IFERROR(VLOOKUP($A53,'中間シート (2)'!$M$6:$AR$65,L$1,FALSE),"")</f>
        <v/>
      </c>
      <c r="M53" s="224" t="str">
        <f>IFERROR(VLOOKUP($A53,'中間シート (2)'!$M$6:$AR$65,M$1,FALSE),"")</f>
        <v/>
      </c>
      <c r="N53" s="224" t="str">
        <f>IFERROR(VLOOKUP($A53,'中間シート (2)'!$M$6:$AR$65,N$1,FALSE),"")</f>
        <v/>
      </c>
      <c r="O53" s="224" t="str">
        <f>IFERROR(VLOOKUP($A53,'中間シート (2)'!$M$6:$AR$65,O$1,FALSE),"")</f>
        <v/>
      </c>
      <c r="P53" s="224" t="str">
        <f>IFERROR(VLOOKUP($A53,'中間シート (2)'!$M$6:$AR$65,P$1,FALSE),"")</f>
        <v/>
      </c>
      <c r="Q53" s="224" t="str">
        <f>IFERROR(VLOOKUP($A53,'中間シート (2)'!$M$6:$AR$65,Q$1,FALSE),"")</f>
        <v/>
      </c>
      <c r="R53" s="224" t="str">
        <f>IFERROR(VLOOKUP($A53,'中間シート (2)'!$M$6:$AR$65,R$1,FALSE),"")</f>
        <v/>
      </c>
      <c r="S53" s="224" t="str">
        <f>IFERROR(VLOOKUP($A53,'中間シート (2)'!$M$6:$AR$65,S$1,FALSE),"")</f>
        <v/>
      </c>
      <c r="T53" s="224" t="str">
        <f>IFERROR(VLOOKUP($A53,'中間シート (2)'!$M$6:$AR$65,T$1,FALSE),"")</f>
        <v/>
      </c>
      <c r="U53" s="224" t="str">
        <f>IFERROR(VLOOKUP($A53,'中間シート (2)'!$M$6:$AR$65,U$1,FALSE),"")</f>
        <v/>
      </c>
      <c r="V53" s="224"/>
      <c r="W53" s="224" t="str">
        <f>IFERROR(VLOOKUP($A53,'中間シート (2)'!$M$6:$AR$65,W$1,FALSE),"")</f>
        <v/>
      </c>
      <c r="X53" s="224" t="str">
        <f>IFERROR(VLOOKUP($A53,'中間シート (2)'!$M$6:$AR$65,X$1,FALSE),"")</f>
        <v/>
      </c>
      <c r="Y53" s="224" t="str">
        <f>IFERROR(VLOOKUP($A53,'中間シート (2)'!$M$6:$AR$65,Y$1,FALSE),"")</f>
        <v/>
      </c>
      <c r="Z53" s="224" t="str">
        <f>IFERROR(VLOOKUP($A53,'中間シート (2)'!$M$6:$AR$65,Z$1,FALSE),"")</f>
        <v/>
      </c>
      <c r="AA53" s="224" t="str">
        <f>IFERROR(VLOOKUP($A53,'中間シート (2)'!$M$6:$AR$65,AA$1,FALSE),"")</f>
        <v/>
      </c>
      <c r="AB53" s="224" t="str">
        <f>IFERROR(VLOOKUP($A53,'中間シート (2)'!$M$6:$AR$65,AB$1,FALSE),"")</f>
        <v/>
      </c>
      <c r="AC53" s="224" t="str">
        <f>IFERROR(VLOOKUP($A53,'中間シート (2)'!$M$6:$AR$65,AC$1,FALSE),"")</f>
        <v/>
      </c>
      <c r="AD53" s="224" t="str">
        <f>IFERROR(VLOOKUP($A53,'中間シート (2)'!$M$6:$AR$65,AD$1,FALSE),"")</f>
        <v/>
      </c>
      <c r="AE53" s="224"/>
      <c r="AF53" s="224"/>
      <c r="AG53" s="224"/>
      <c r="AH53" s="236" t="str">
        <f>IFERROR(VLOOKUP($A53,'中間シート (2)'!$M$6:$BC$67,AH$1,FALSE),"")</f>
        <v/>
      </c>
      <c r="AI53" s="236" t="str">
        <f>IFERROR(VLOOKUP($A53,'中間シート (2)'!$M$6:$BC$67,AI$1,FALSE),"")</f>
        <v/>
      </c>
      <c r="AJ53" s="236" t="str">
        <f>IFERROR(VLOOKUP($A53,'中間シート (2)'!$M$6:$BC$67,AJ$1,FALSE),"")</f>
        <v/>
      </c>
      <c r="AK53" s="236" t="str">
        <f>IFERROR(VLOOKUP($A53,'中間シート (2)'!$M$6:$BC$67,AK$1,FALSE),"")</f>
        <v/>
      </c>
      <c r="AL53" s="236" t="str">
        <f>IFERROR(VLOOKUP($A53,'中間シート (2)'!$M$6:$BC$67,AL$1,FALSE),"")</f>
        <v/>
      </c>
      <c r="AM53" s="236" t="str">
        <f>IFERROR(VLOOKUP($A53,'中間シート (2)'!$M$6:$BC$67,AM$1,FALSE),"")</f>
        <v/>
      </c>
      <c r="AN53" s="236" t="str">
        <f>IFERROR(VLOOKUP($A53,'中間シート (2)'!$M$6:$BC$67,AN$1,FALSE),"")</f>
        <v/>
      </c>
      <c r="AO53" s="236" t="str">
        <f>IFERROR(VLOOKUP($A53,'中間シート (2)'!$M$6:$BC$67,AO$1,FALSE),"")</f>
        <v/>
      </c>
      <c r="AR53" s="225"/>
      <c r="AS53" s="225"/>
      <c r="AT53" s="225"/>
      <c r="AU53" s="54">
        <f t="shared" si="183"/>
        <v>41</v>
      </c>
      <c r="AV53" s="54">
        <f t="shared" si="184"/>
        <v>41</v>
      </c>
      <c r="AW53" s="54" t="str">
        <f t="shared" si="59"/>
        <v/>
      </c>
      <c r="AX53" s="54" t="str">
        <f t="shared" si="60"/>
        <v/>
      </c>
      <c r="AY53" s="54" t="str">
        <f t="shared" si="61"/>
        <v/>
      </c>
      <c r="AZ53" s="54" t="str">
        <f t="shared" si="62"/>
        <v/>
      </c>
      <c r="BA53" s="54" t="str">
        <f t="shared" si="63"/>
        <v/>
      </c>
      <c r="BB53" s="54" t="str">
        <f ca="1">IF(AB53="","",IF(COUNTIF(エラー23シート!$G$5:$G$79, OFFSET(I53,IF(H53="",0,-H53+1),0)*100+OFFSET(X53,IF(H53="",0,-H53+1),0)*10+AB53)&gt;0,23,""))</f>
        <v/>
      </c>
      <c r="BC53" s="54" t="str">
        <f t="shared" si="64"/>
        <v/>
      </c>
      <c r="BD53" s="54" t="str">
        <f t="shared" si="65"/>
        <v/>
      </c>
      <c r="BE53" s="54" t="str">
        <f t="shared" si="66"/>
        <v/>
      </c>
      <c r="BF53" s="54" t="str">
        <f t="shared" si="67"/>
        <v/>
      </c>
      <c r="BG53" s="54" t="str">
        <f t="shared" si="68"/>
        <v/>
      </c>
      <c r="BH53" s="54" t="str">
        <f t="shared" si="69"/>
        <v/>
      </c>
      <c r="BI53" s="54" t="str">
        <f t="shared" si="70"/>
        <v/>
      </c>
      <c r="BJ53" s="54" t="str">
        <f t="shared" si="71"/>
        <v/>
      </c>
      <c r="BK53" s="54" t="str">
        <f t="shared" si="72"/>
        <v/>
      </c>
      <c r="BL53" s="54" t="str">
        <f t="shared" si="73"/>
        <v/>
      </c>
      <c r="BM53" s="54" t="str">
        <f t="shared" si="74"/>
        <v/>
      </c>
      <c r="BN53" s="54" t="str">
        <f t="shared" si="75"/>
        <v/>
      </c>
      <c r="BO53" s="54" t="str">
        <f t="shared" si="76"/>
        <v/>
      </c>
      <c r="BP53" s="54" t="str">
        <f t="shared" si="77"/>
        <v/>
      </c>
      <c r="BQ53" s="54" t="str">
        <f t="shared" si="78"/>
        <v/>
      </c>
      <c r="BR53" s="54" t="str">
        <f t="shared" si="79"/>
        <v/>
      </c>
      <c r="BS53" s="226" t="str">
        <f t="shared" si="80"/>
        <v/>
      </c>
      <c r="BT53" s="54" t="str">
        <f t="shared" si="81"/>
        <v/>
      </c>
      <c r="BU53" s="54" t="str">
        <f t="shared" si="82"/>
        <v/>
      </c>
      <c r="BV53" s="54" t="str">
        <f t="shared" si="83"/>
        <v/>
      </c>
      <c r="BW53" s="54" t="str">
        <f t="shared" si="84"/>
        <v/>
      </c>
      <c r="BX53" s="54" t="str">
        <f t="shared" si="85"/>
        <v/>
      </c>
      <c r="BY53" s="54" t="str">
        <f t="shared" si="86"/>
        <v/>
      </c>
      <c r="BZ53" s="54" t="str">
        <f t="shared" si="87"/>
        <v/>
      </c>
      <c r="CA53" s="54" t="str">
        <f t="shared" si="88"/>
        <v/>
      </c>
      <c r="CB53" s="54" t="str">
        <f t="shared" si="89"/>
        <v/>
      </c>
      <c r="CC53" s="54" t="str">
        <f t="shared" si="90"/>
        <v/>
      </c>
      <c r="CD53" s="54" t="str">
        <f t="shared" si="91"/>
        <v/>
      </c>
      <c r="CE53" s="54" t="str">
        <f t="shared" si="92"/>
        <v/>
      </c>
      <c r="CF53" s="54" t="str">
        <f t="shared" si="93"/>
        <v/>
      </c>
      <c r="CG53" s="54" t="str">
        <f t="shared" si="94"/>
        <v/>
      </c>
      <c r="CH53" s="54" t="str">
        <f t="shared" si="95"/>
        <v/>
      </c>
      <c r="CI53" s="54" t="str">
        <f t="shared" si="96"/>
        <v/>
      </c>
      <c r="CJ53" s="54" t="str">
        <f t="shared" si="97"/>
        <v/>
      </c>
      <c r="CK53" s="54" t="str">
        <f t="shared" si="98"/>
        <v/>
      </c>
      <c r="CL53" s="227" t="str">
        <f t="shared" si="99"/>
        <v/>
      </c>
      <c r="CM53" s="54" t="str">
        <f t="shared" si="100"/>
        <v/>
      </c>
      <c r="CN53" s="54" t="str">
        <f t="shared" si="101"/>
        <v/>
      </c>
      <c r="CO53" s="54" t="str">
        <f t="shared" si="102"/>
        <v/>
      </c>
      <c r="CP53" s="54" t="str">
        <f t="shared" si="103"/>
        <v/>
      </c>
      <c r="CQ53" s="54" t="str">
        <f t="shared" si="104"/>
        <v/>
      </c>
      <c r="CR53" s="54" t="str">
        <f t="shared" si="105"/>
        <v/>
      </c>
      <c r="CS53" s="54" t="str">
        <f t="shared" si="106"/>
        <v/>
      </c>
      <c r="CT53" s="54" t="str">
        <f t="shared" si="107"/>
        <v/>
      </c>
      <c r="CU53" s="54" t="str">
        <f t="shared" si="108"/>
        <v/>
      </c>
      <c r="CV53" s="228">
        <f t="shared" si="109"/>
        <v>0</v>
      </c>
      <c r="CW53" s="54" t="str">
        <f t="shared" si="110"/>
        <v/>
      </c>
      <c r="CX53" s="54" t="str">
        <f t="shared" si="111"/>
        <v/>
      </c>
      <c r="CY53" s="54" t="str">
        <f t="shared" si="112"/>
        <v/>
      </c>
      <c r="CZ53" s="54" t="str">
        <f t="shared" si="113"/>
        <v/>
      </c>
      <c r="DA53" s="54" t="str">
        <f t="shared" si="114"/>
        <v/>
      </c>
      <c r="DB53" s="54" t="str">
        <f t="shared" si="115"/>
        <v/>
      </c>
      <c r="DC53" s="54" t="str">
        <f t="shared" si="116"/>
        <v/>
      </c>
      <c r="DD53" s="54" t="str">
        <f t="shared" si="117"/>
        <v/>
      </c>
      <c r="DE53" s="54" t="str">
        <f t="shared" si="118"/>
        <v/>
      </c>
      <c r="DF53" s="54" t="str">
        <f t="shared" si="119"/>
        <v/>
      </c>
      <c r="DG53" s="54" t="str">
        <f t="shared" si="120"/>
        <v/>
      </c>
      <c r="DH53" s="54" t="str">
        <f t="shared" si="121"/>
        <v/>
      </c>
      <c r="DI53" s="54" t="str">
        <f t="shared" si="122"/>
        <v/>
      </c>
      <c r="DJ53" s="54" t="str">
        <f t="shared" si="123"/>
        <v/>
      </c>
      <c r="DK53" s="54" t="str">
        <f t="shared" si="124"/>
        <v/>
      </c>
      <c r="DL53" s="54" t="str">
        <f t="shared" si="125"/>
        <v/>
      </c>
      <c r="DM53" s="54" t="str">
        <f t="shared" si="126"/>
        <v/>
      </c>
      <c r="DN53" s="54" t="str">
        <f t="shared" si="127"/>
        <v/>
      </c>
      <c r="DO53" s="54" t="str">
        <f t="shared" si="128"/>
        <v/>
      </c>
      <c r="DP53" s="54" t="str">
        <f t="shared" si="129"/>
        <v/>
      </c>
      <c r="DQ53" s="54" t="str">
        <f t="shared" si="130"/>
        <v/>
      </c>
      <c r="DR53" s="54" t="str">
        <f t="shared" si="131"/>
        <v/>
      </c>
      <c r="DS53" s="54" t="str">
        <f t="shared" si="132"/>
        <v/>
      </c>
      <c r="DT53" s="54" t="str">
        <f t="shared" si="133"/>
        <v/>
      </c>
      <c r="DU53" s="54" t="str">
        <f t="shared" si="134"/>
        <v/>
      </c>
      <c r="DV53" s="54" t="str">
        <f t="shared" si="135"/>
        <v/>
      </c>
      <c r="DW53" s="54" t="str">
        <f t="shared" si="136"/>
        <v/>
      </c>
      <c r="DX53" s="54" t="str">
        <f t="shared" si="137"/>
        <v/>
      </c>
      <c r="DY53" s="54" t="str">
        <f t="shared" si="138"/>
        <v/>
      </c>
      <c r="DZ53" s="54" t="str">
        <f t="shared" si="139"/>
        <v/>
      </c>
      <c r="EA53" s="54" t="str">
        <f t="shared" si="140"/>
        <v/>
      </c>
      <c r="EB53" s="54" t="str">
        <f t="shared" si="141"/>
        <v/>
      </c>
      <c r="EC53" s="54" t="str">
        <f t="shared" si="142"/>
        <v/>
      </c>
      <c r="ED53" s="54" t="str">
        <f t="shared" si="143"/>
        <v/>
      </c>
      <c r="EE53" s="54" t="str">
        <f t="shared" si="144"/>
        <v/>
      </c>
      <c r="EF53" s="54" t="str">
        <f t="shared" si="145"/>
        <v/>
      </c>
      <c r="EG53" s="54" t="str">
        <f t="shared" si="146"/>
        <v/>
      </c>
      <c r="EH53" s="54" t="str">
        <f t="shared" si="147"/>
        <v/>
      </c>
      <c r="EI53" s="54" t="str">
        <f t="shared" si="148"/>
        <v/>
      </c>
      <c r="EJ53" s="54" t="str">
        <f t="shared" si="149"/>
        <v/>
      </c>
      <c r="EK53" s="54" t="str">
        <f t="shared" si="150"/>
        <v/>
      </c>
      <c r="EL53" s="54" t="str">
        <f t="shared" si="151"/>
        <v/>
      </c>
      <c r="EM53" s="54" t="str">
        <f t="shared" si="152"/>
        <v/>
      </c>
      <c r="EN53" s="54" t="str">
        <f t="shared" si="153"/>
        <v/>
      </c>
      <c r="EO53" s="54" t="str">
        <f t="shared" si="154"/>
        <v/>
      </c>
      <c r="EP53" s="54" t="str">
        <f t="shared" si="155"/>
        <v/>
      </c>
      <c r="EQ53" s="228" t="str">
        <f t="shared" ca="1" si="156"/>
        <v/>
      </c>
      <c r="ER53" s="228" t="str">
        <f t="shared" ca="1" si="157"/>
        <v/>
      </c>
      <c r="ES53" s="54" t="str">
        <f t="shared" ca="1" si="158"/>
        <v/>
      </c>
      <c r="ET53" s="54" t="str">
        <f t="shared" ca="1" si="159"/>
        <v/>
      </c>
      <c r="EU53" s="54" t="str">
        <f t="shared" ca="1" si="160"/>
        <v/>
      </c>
      <c r="EV53" s="54" t="str">
        <f t="shared" ca="1" si="161"/>
        <v/>
      </c>
      <c r="EW53" s="54" t="str">
        <f t="shared" ca="1" si="162"/>
        <v/>
      </c>
      <c r="EX53" s="54" t="str">
        <f t="shared" ca="1" si="163"/>
        <v/>
      </c>
      <c r="EY53" s="54" t="str">
        <f t="shared" ca="1" si="164"/>
        <v/>
      </c>
      <c r="EZ53" s="54" t="str">
        <f t="shared" ca="1" si="165"/>
        <v/>
      </c>
      <c r="FA53" s="54" t="str">
        <f t="shared" ca="1" si="166"/>
        <v/>
      </c>
      <c r="FB53" s="54" t="str">
        <f t="shared" ca="1" si="167"/>
        <v/>
      </c>
      <c r="FC53" s="54" t="str">
        <f t="shared" ca="1" si="168"/>
        <v/>
      </c>
      <c r="FD53" s="228">
        <f t="shared" si="169"/>
        <v>1</v>
      </c>
      <c r="FE53" s="54" t="str">
        <f t="shared" si="170"/>
        <v/>
      </c>
      <c r="FF53" s="54" t="str">
        <f t="shared" si="171"/>
        <v/>
      </c>
      <c r="FG53" s="54" t="str">
        <f t="shared" si="172"/>
        <v/>
      </c>
      <c r="FH53" s="54" t="str">
        <f t="shared" si="173"/>
        <v/>
      </c>
      <c r="FI53" s="228" t="str">
        <f>IF(B53=0,"",COUNTIF(FD$6:FD53,FD53))</f>
        <v/>
      </c>
      <c r="FJ53" s="54" t="str">
        <f t="shared" si="174"/>
        <v/>
      </c>
      <c r="FK53" s="229" t="str">
        <f t="shared" si="175"/>
        <v/>
      </c>
      <c r="FL53" s="54" t="str">
        <f t="shared" si="176"/>
        <v/>
      </c>
      <c r="FM53" s="54" t="str">
        <f t="shared" si="177"/>
        <v/>
      </c>
      <c r="FN53" s="54" t="str">
        <f t="shared" si="178"/>
        <v/>
      </c>
      <c r="FO53" s="54" t="str">
        <f t="shared" si="179"/>
        <v/>
      </c>
    </row>
    <row r="54" spans="1:171" ht="17.25">
      <c r="A54" s="222">
        <v>49</v>
      </c>
      <c r="B54" s="222">
        <f>COUNTIF('中間シート (2)'!M:M,行政集計シート※記入不要です!A54)</f>
        <v>0</v>
      </c>
      <c r="C54" s="230" t="str">
        <f t="shared" si="186"/>
        <v/>
      </c>
      <c r="D54" s="230" t="str">
        <f t="shared" si="185"/>
        <v/>
      </c>
      <c r="E54" s="230" t="str">
        <f t="shared" si="182"/>
        <v/>
      </c>
      <c r="F54" s="231"/>
      <c r="G54" s="224" t="str">
        <f>IFERROR(VLOOKUP($A54,'中間シート (2)'!$M$6:$AR$65,G$1,FALSE),"")</f>
        <v/>
      </c>
      <c r="H54" s="224" t="str">
        <f>IFERROR(VLOOKUP($A54,'中間シート (2)'!$M$6:$AR$65,H$1,FALSE),"")</f>
        <v/>
      </c>
      <c r="I54" s="224" t="str">
        <f>IFERROR(VLOOKUP($A54,'中間シート (2)'!$M$6:$AR$65,I$1,FALSE),"")</f>
        <v/>
      </c>
      <c r="J54" s="224" t="str">
        <f>IFERROR(VLOOKUP($A54,'中間シート (2)'!$M$6:$AR$65,J$1,FALSE),"")</f>
        <v/>
      </c>
      <c r="K54" s="224" t="str">
        <f>IFERROR(VLOOKUP($A54,'中間シート (2)'!$M$6:$AR$65,K$1,FALSE),"")</f>
        <v/>
      </c>
      <c r="L54" s="224" t="str">
        <f>IFERROR(VLOOKUP($A54,'中間シート (2)'!$M$6:$AR$65,L$1,FALSE),"")</f>
        <v/>
      </c>
      <c r="M54" s="224" t="str">
        <f>IFERROR(VLOOKUP($A54,'中間シート (2)'!$M$6:$AR$65,M$1,FALSE),"")</f>
        <v/>
      </c>
      <c r="N54" s="224" t="str">
        <f>IFERROR(VLOOKUP($A54,'中間シート (2)'!$M$6:$AR$65,N$1,FALSE),"")</f>
        <v/>
      </c>
      <c r="O54" s="224" t="str">
        <f>IFERROR(VLOOKUP($A54,'中間シート (2)'!$M$6:$AR$65,O$1,FALSE),"")</f>
        <v/>
      </c>
      <c r="P54" s="224" t="str">
        <f>IFERROR(VLOOKUP($A54,'中間シート (2)'!$M$6:$AR$65,P$1,FALSE),"")</f>
        <v/>
      </c>
      <c r="Q54" s="224" t="str">
        <f>IFERROR(VLOOKUP($A54,'中間シート (2)'!$M$6:$AR$65,Q$1,FALSE),"")</f>
        <v/>
      </c>
      <c r="R54" s="224" t="str">
        <f>IFERROR(VLOOKUP($A54,'中間シート (2)'!$M$6:$AR$65,R$1,FALSE),"")</f>
        <v/>
      </c>
      <c r="S54" s="224" t="str">
        <f>IFERROR(VLOOKUP($A54,'中間シート (2)'!$M$6:$AR$65,S$1,FALSE),"")</f>
        <v/>
      </c>
      <c r="T54" s="224" t="str">
        <f>IFERROR(VLOOKUP($A54,'中間シート (2)'!$M$6:$AR$65,T$1,FALSE),"")</f>
        <v/>
      </c>
      <c r="U54" s="224" t="str">
        <f>IFERROR(VLOOKUP($A54,'中間シート (2)'!$M$6:$AR$65,U$1,FALSE),"")</f>
        <v/>
      </c>
      <c r="V54" s="224"/>
      <c r="W54" s="224" t="str">
        <f>IFERROR(VLOOKUP($A54,'中間シート (2)'!$M$6:$AR$65,W$1,FALSE),"")</f>
        <v/>
      </c>
      <c r="X54" s="224" t="str">
        <f>IFERROR(VLOOKUP($A54,'中間シート (2)'!$M$6:$AR$65,X$1,FALSE),"")</f>
        <v/>
      </c>
      <c r="Y54" s="224" t="str">
        <f>IFERROR(VLOOKUP($A54,'中間シート (2)'!$M$6:$AR$65,Y$1,FALSE),"")</f>
        <v/>
      </c>
      <c r="Z54" s="224" t="str">
        <f>IFERROR(VLOOKUP($A54,'中間シート (2)'!$M$6:$AR$65,Z$1,FALSE),"")</f>
        <v/>
      </c>
      <c r="AA54" s="224" t="str">
        <f>IFERROR(VLOOKUP($A54,'中間シート (2)'!$M$6:$AR$65,AA$1,FALSE),"")</f>
        <v/>
      </c>
      <c r="AB54" s="224" t="str">
        <f>IFERROR(VLOOKUP($A54,'中間シート (2)'!$M$6:$AR$65,AB$1,FALSE),"")</f>
        <v/>
      </c>
      <c r="AC54" s="224" t="str">
        <f>IFERROR(VLOOKUP($A54,'中間シート (2)'!$M$6:$AR$65,AC$1,FALSE),"")</f>
        <v/>
      </c>
      <c r="AD54" s="224" t="str">
        <f>IFERROR(VLOOKUP($A54,'中間シート (2)'!$M$6:$AR$65,AD$1,FALSE),"")</f>
        <v/>
      </c>
      <c r="AE54" s="224"/>
      <c r="AF54" s="224"/>
      <c r="AG54" s="224"/>
      <c r="AH54" s="236" t="str">
        <f>IFERROR(VLOOKUP($A54,'中間シート (2)'!$M$6:$BC$67,AH$1,FALSE),"")</f>
        <v/>
      </c>
      <c r="AI54" s="236" t="str">
        <f>IFERROR(VLOOKUP($A54,'中間シート (2)'!$M$6:$BC$67,AI$1,FALSE),"")</f>
        <v/>
      </c>
      <c r="AJ54" s="236" t="str">
        <f>IFERROR(VLOOKUP($A54,'中間シート (2)'!$M$6:$BC$67,AJ$1,FALSE),"")</f>
        <v/>
      </c>
      <c r="AK54" s="236" t="str">
        <f>IFERROR(VLOOKUP($A54,'中間シート (2)'!$M$6:$BC$67,AK$1,FALSE),"")</f>
        <v/>
      </c>
      <c r="AL54" s="236" t="str">
        <f>IFERROR(VLOOKUP($A54,'中間シート (2)'!$M$6:$BC$67,AL$1,FALSE),"")</f>
        <v/>
      </c>
      <c r="AM54" s="236" t="str">
        <f>IFERROR(VLOOKUP($A54,'中間シート (2)'!$M$6:$BC$67,AM$1,FALSE),"")</f>
        <v/>
      </c>
      <c r="AN54" s="236" t="str">
        <f>IFERROR(VLOOKUP($A54,'中間シート (2)'!$M$6:$BC$67,AN$1,FALSE),"")</f>
        <v/>
      </c>
      <c r="AO54" s="236" t="str">
        <f>IFERROR(VLOOKUP($A54,'中間シート (2)'!$M$6:$BC$67,AO$1,FALSE),"")</f>
        <v/>
      </c>
      <c r="AR54" s="225"/>
      <c r="AS54" s="225"/>
      <c r="AT54" s="225"/>
      <c r="AU54" s="54">
        <f t="shared" si="183"/>
        <v>41</v>
      </c>
      <c r="AV54" s="54">
        <f t="shared" si="184"/>
        <v>41</v>
      </c>
      <c r="AW54" s="54" t="str">
        <f t="shared" si="59"/>
        <v/>
      </c>
      <c r="AX54" s="54" t="str">
        <f t="shared" si="60"/>
        <v/>
      </c>
      <c r="AY54" s="54" t="str">
        <f t="shared" si="61"/>
        <v/>
      </c>
      <c r="AZ54" s="54" t="str">
        <f t="shared" si="62"/>
        <v/>
      </c>
      <c r="BA54" s="54" t="str">
        <f t="shared" si="63"/>
        <v/>
      </c>
      <c r="BB54" s="54" t="str">
        <f ca="1">IF(AB54="","",IF(COUNTIF(エラー23シート!$G$5:$G$79, OFFSET(I54,IF(H54="",0,-H54+1),0)*100+OFFSET(X54,IF(H54="",0,-H54+1),0)*10+AB54)&gt;0,23,""))</f>
        <v/>
      </c>
      <c r="BC54" s="54" t="str">
        <f t="shared" si="64"/>
        <v/>
      </c>
      <c r="BD54" s="54" t="str">
        <f t="shared" si="65"/>
        <v/>
      </c>
      <c r="BE54" s="54" t="str">
        <f t="shared" si="66"/>
        <v/>
      </c>
      <c r="BF54" s="54" t="str">
        <f t="shared" si="67"/>
        <v/>
      </c>
      <c r="BG54" s="54" t="str">
        <f t="shared" si="68"/>
        <v/>
      </c>
      <c r="BH54" s="54" t="str">
        <f t="shared" si="69"/>
        <v/>
      </c>
      <c r="BI54" s="54" t="str">
        <f t="shared" si="70"/>
        <v/>
      </c>
      <c r="BJ54" s="54" t="str">
        <f t="shared" si="71"/>
        <v/>
      </c>
      <c r="BK54" s="54" t="str">
        <f t="shared" si="72"/>
        <v/>
      </c>
      <c r="BL54" s="54" t="str">
        <f t="shared" si="73"/>
        <v/>
      </c>
      <c r="BM54" s="54" t="str">
        <f t="shared" si="74"/>
        <v/>
      </c>
      <c r="BN54" s="54" t="str">
        <f t="shared" si="75"/>
        <v/>
      </c>
      <c r="BO54" s="54" t="str">
        <f t="shared" si="76"/>
        <v/>
      </c>
      <c r="BP54" s="54" t="str">
        <f t="shared" si="77"/>
        <v/>
      </c>
      <c r="BQ54" s="54" t="str">
        <f t="shared" si="78"/>
        <v/>
      </c>
      <c r="BR54" s="54" t="str">
        <f t="shared" si="79"/>
        <v/>
      </c>
      <c r="BS54" s="226" t="str">
        <f t="shared" si="80"/>
        <v/>
      </c>
      <c r="BT54" s="54" t="str">
        <f t="shared" si="81"/>
        <v/>
      </c>
      <c r="BU54" s="54" t="str">
        <f t="shared" si="82"/>
        <v/>
      </c>
      <c r="BV54" s="54" t="str">
        <f t="shared" si="83"/>
        <v/>
      </c>
      <c r="BW54" s="54" t="str">
        <f t="shared" si="84"/>
        <v/>
      </c>
      <c r="BX54" s="54" t="str">
        <f t="shared" si="85"/>
        <v/>
      </c>
      <c r="BY54" s="54" t="str">
        <f t="shared" si="86"/>
        <v/>
      </c>
      <c r="BZ54" s="54" t="str">
        <f t="shared" si="87"/>
        <v/>
      </c>
      <c r="CA54" s="54" t="str">
        <f t="shared" si="88"/>
        <v/>
      </c>
      <c r="CB54" s="54" t="str">
        <f t="shared" si="89"/>
        <v/>
      </c>
      <c r="CC54" s="54" t="str">
        <f t="shared" si="90"/>
        <v/>
      </c>
      <c r="CD54" s="54" t="str">
        <f t="shared" si="91"/>
        <v/>
      </c>
      <c r="CE54" s="54" t="str">
        <f t="shared" si="92"/>
        <v/>
      </c>
      <c r="CF54" s="54" t="str">
        <f t="shared" si="93"/>
        <v/>
      </c>
      <c r="CG54" s="54" t="str">
        <f t="shared" si="94"/>
        <v/>
      </c>
      <c r="CH54" s="54" t="str">
        <f t="shared" si="95"/>
        <v/>
      </c>
      <c r="CI54" s="54" t="str">
        <f t="shared" si="96"/>
        <v/>
      </c>
      <c r="CJ54" s="54" t="str">
        <f t="shared" si="97"/>
        <v/>
      </c>
      <c r="CK54" s="54" t="str">
        <f t="shared" si="98"/>
        <v/>
      </c>
      <c r="CL54" s="227" t="str">
        <f t="shared" si="99"/>
        <v/>
      </c>
      <c r="CM54" s="54" t="str">
        <f t="shared" si="100"/>
        <v/>
      </c>
      <c r="CN54" s="54" t="str">
        <f t="shared" si="101"/>
        <v/>
      </c>
      <c r="CO54" s="54" t="str">
        <f t="shared" si="102"/>
        <v/>
      </c>
      <c r="CP54" s="54" t="str">
        <f t="shared" si="103"/>
        <v/>
      </c>
      <c r="CQ54" s="54" t="str">
        <f t="shared" si="104"/>
        <v/>
      </c>
      <c r="CR54" s="54" t="str">
        <f t="shared" si="105"/>
        <v/>
      </c>
      <c r="CS54" s="54" t="str">
        <f t="shared" si="106"/>
        <v/>
      </c>
      <c r="CT54" s="54" t="str">
        <f t="shared" si="107"/>
        <v/>
      </c>
      <c r="CU54" s="54" t="str">
        <f t="shared" si="108"/>
        <v/>
      </c>
      <c r="CV54" s="228">
        <f t="shared" si="109"/>
        <v>0</v>
      </c>
      <c r="CW54" s="54" t="str">
        <f t="shared" si="110"/>
        <v/>
      </c>
      <c r="CX54" s="54" t="str">
        <f t="shared" si="111"/>
        <v/>
      </c>
      <c r="CY54" s="54" t="str">
        <f t="shared" si="112"/>
        <v/>
      </c>
      <c r="CZ54" s="54" t="str">
        <f t="shared" si="113"/>
        <v/>
      </c>
      <c r="DA54" s="54" t="str">
        <f t="shared" si="114"/>
        <v/>
      </c>
      <c r="DB54" s="54" t="str">
        <f t="shared" si="115"/>
        <v/>
      </c>
      <c r="DC54" s="54" t="str">
        <f t="shared" si="116"/>
        <v/>
      </c>
      <c r="DD54" s="54" t="str">
        <f t="shared" si="117"/>
        <v/>
      </c>
      <c r="DE54" s="54" t="str">
        <f t="shared" si="118"/>
        <v/>
      </c>
      <c r="DF54" s="54" t="str">
        <f t="shared" si="119"/>
        <v/>
      </c>
      <c r="DG54" s="54" t="str">
        <f t="shared" si="120"/>
        <v/>
      </c>
      <c r="DH54" s="54" t="str">
        <f t="shared" si="121"/>
        <v/>
      </c>
      <c r="DI54" s="54" t="str">
        <f t="shared" si="122"/>
        <v/>
      </c>
      <c r="DJ54" s="54" t="str">
        <f t="shared" si="123"/>
        <v/>
      </c>
      <c r="DK54" s="54" t="str">
        <f t="shared" si="124"/>
        <v/>
      </c>
      <c r="DL54" s="54" t="str">
        <f t="shared" si="125"/>
        <v/>
      </c>
      <c r="DM54" s="54" t="str">
        <f t="shared" si="126"/>
        <v/>
      </c>
      <c r="DN54" s="54" t="str">
        <f t="shared" si="127"/>
        <v/>
      </c>
      <c r="DO54" s="54" t="str">
        <f t="shared" si="128"/>
        <v/>
      </c>
      <c r="DP54" s="54" t="str">
        <f t="shared" si="129"/>
        <v/>
      </c>
      <c r="DQ54" s="54" t="str">
        <f t="shared" si="130"/>
        <v/>
      </c>
      <c r="DR54" s="54" t="str">
        <f t="shared" si="131"/>
        <v/>
      </c>
      <c r="DS54" s="54" t="str">
        <f t="shared" si="132"/>
        <v/>
      </c>
      <c r="DT54" s="54" t="str">
        <f t="shared" si="133"/>
        <v/>
      </c>
      <c r="DU54" s="54" t="str">
        <f t="shared" si="134"/>
        <v/>
      </c>
      <c r="DV54" s="54" t="str">
        <f t="shared" si="135"/>
        <v/>
      </c>
      <c r="DW54" s="54" t="str">
        <f t="shared" si="136"/>
        <v/>
      </c>
      <c r="DX54" s="54" t="str">
        <f t="shared" si="137"/>
        <v/>
      </c>
      <c r="DY54" s="54" t="str">
        <f t="shared" si="138"/>
        <v/>
      </c>
      <c r="DZ54" s="54" t="str">
        <f t="shared" si="139"/>
        <v/>
      </c>
      <c r="EA54" s="54" t="str">
        <f t="shared" si="140"/>
        <v/>
      </c>
      <c r="EB54" s="54" t="str">
        <f t="shared" si="141"/>
        <v/>
      </c>
      <c r="EC54" s="54" t="str">
        <f t="shared" si="142"/>
        <v/>
      </c>
      <c r="ED54" s="54" t="str">
        <f t="shared" si="143"/>
        <v/>
      </c>
      <c r="EE54" s="54" t="str">
        <f t="shared" si="144"/>
        <v/>
      </c>
      <c r="EF54" s="54" t="str">
        <f t="shared" si="145"/>
        <v/>
      </c>
      <c r="EG54" s="54" t="str">
        <f t="shared" si="146"/>
        <v/>
      </c>
      <c r="EH54" s="54" t="str">
        <f t="shared" si="147"/>
        <v/>
      </c>
      <c r="EI54" s="54" t="str">
        <f t="shared" si="148"/>
        <v/>
      </c>
      <c r="EJ54" s="54" t="str">
        <f t="shared" si="149"/>
        <v/>
      </c>
      <c r="EK54" s="54" t="str">
        <f t="shared" si="150"/>
        <v/>
      </c>
      <c r="EL54" s="54" t="str">
        <f t="shared" si="151"/>
        <v/>
      </c>
      <c r="EM54" s="54" t="str">
        <f t="shared" si="152"/>
        <v/>
      </c>
      <c r="EN54" s="54" t="str">
        <f t="shared" si="153"/>
        <v/>
      </c>
      <c r="EO54" s="54" t="str">
        <f t="shared" si="154"/>
        <v/>
      </c>
      <c r="EP54" s="54" t="str">
        <f t="shared" si="155"/>
        <v/>
      </c>
      <c r="EQ54" s="228" t="str">
        <f t="shared" ca="1" si="156"/>
        <v/>
      </c>
      <c r="ER54" s="228" t="str">
        <f t="shared" ca="1" si="157"/>
        <v/>
      </c>
      <c r="ES54" s="54" t="str">
        <f t="shared" ca="1" si="158"/>
        <v/>
      </c>
      <c r="ET54" s="54" t="str">
        <f t="shared" ca="1" si="159"/>
        <v/>
      </c>
      <c r="EU54" s="54" t="str">
        <f t="shared" ca="1" si="160"/>
        <v/>
      </c>
      <c r="EV54" s="54" t="str">
        <f t="shared" ca="1" si="161"/>
        <v/>
      </c>
      <c r="EW54" s="54" t="str">
        <f t="shared" ca="1" si="162"/>
        <v/>
      </c>
      <c r="EX54" s="54" t="str">
        <f t="shared" ca="1" si="163"/>
        <v/>
      </c>
      <c r="EY54" s="54" t="str">
        <f t="shared" ca="1" si="164"/>
        <v/>
      </c>
      <c r="EZ54" s="54" t="str">
        <f t="shared" ca="1" si="165"/>
        <v/>
      </c>
      <c r="FA54" s="54" t="str">
        <f t="shared" ca="1" si="166"/>
        <v/>
      </c>
      <c r="FB54" s="54" t="str">
        <f t="shared" ca="1" si="167"/>
        <v/>
      </c>
      <c r="FC54" s="54" t="str">
        <f t="shared" ca="1" si="168"/>
        <v/>
      </c>
      <c r="FD54" s="228">
        <f t="shared" si="169"/>
        <v>1</v>
      </c>
      <c r="FE54" s="54" t="str">
        <f t="shared" si="170"/>
        <v/>
      </c>
      <c r="FF54" s="54" t="str">
        <f t="shared" si="171"/>
        <v/>
      </c>
      <c r="FG54" s="54" t="str">
        <f t="shared" si="172"/>
        <v/>
      </c>
      <c r="FH54" s="54" t="str">
        <f t="shared" si="173"/>
        <v/>
      </c>
      <c r="FI54" s="228" t="str">
        <f>IF(B54=0,"",COUNTIF(FD$6:FD54,FD54))</f>
        <v/>
      </c>
      <c r="FJ54" s="54" t="str">
        <f t="shared" si="174"/>
        <v/>
      </c>
      <c r="FK54" s="229" t="str">
        <f t="shared" si="175"/>
        <v/>
      </c>
      <c r="FL54" s="54" t="str">
        <f t="shared" si="176"/>
        <v/>
      </c>
      <c r="FM54" s="54" t="str">
        <f t="shared" si="177"/>
        <v/>
      </c>
      <c r="FN54" s="54" t="str">
        <f t="shared" si="178"/>
        <v/>
      </c>
      <c r="FO54" s="54" t="str">
        <f t="shared" si="179"/>
        <v/>
      </c>
    </row>
    <row r="55" spans="1:171" ht="17.25">
      <c r="A55" s="222">
        <v>50</v>
      </c>
      <c r="B55" s="222">
        <f>COUNTIF('中間シート (2)'!M:M,行政集計シート※記入不要です!A55)</f>
        <v>0</v>
      </c>
      <c r="C55" s="230" t="str">
        <f t="shared" si="186"/>
        <v/>
      </c>
      <c r="D55" s="230" t="str">
        <f t="shared" si="185"/>
        <v/>
      </c>
      <c r="E55" s="230" t="str">
        <f t="shared" si="182"/>
        <v/>
      </c>
      <c r="F55" s="231"/>
      <c r="G55" s="224" t="str">
        <f>IFERROR(VLOOKUP($A55,'中間シート (2)'!$M$6:$AR$65,G$1,FALSE),"")</f>
        <v/>
      </c>
      <c r="H55" s="224" t="str">
        <f>IFERROR(VLOOKUP($A55,'中間シート (2)'!$M$6:$AR$65,H$1,FALSE),"")</f>
        <v/>
      </c>
      <c r="I55" s="224" t="str">
        <f>IFERROR(VLOOKUP($A55,'中間シート (2)'!$M$6:$AR$65,I$1,FALSE),"")</f>
        <v/>
      </c>
      <c r="J55" s="224" t="str">
        <f>IFERROR(VLOOKUP($A55,'中間シート (2)'!$M$6:$AR$65,J$1,FALSE),"")</f>
        <v/>
      </c>
      <c r="K55" s="224" t="str">
        <f>IFERROR(VLOOKUP($A55,'中間シート (2)'!$M$6:$AR$65,K$1,FALSE),"")</f>
        <v/>
      </c>
      <c r="L55" s="224" t="str">
        <f>IFERROR(VLOOKUP($A55,'中間シート (2)'!$M$6:$AR$65,L$1,FALSE),"")</f>
        <v/>
      </c>
      <c r="M55" s="224" t="str">
        <f>IFERROR(VLOOKUP($A55,'中間シート (2)'!$M$6:$AR$65,M$1,FALSE),"")</f>
        <v/>
      </c>
      <c r="N55" s="224" t="str">
        <f>IFERROR(VLOOKUP($A55,'中間シート (2)'!$M$6:$AR$65,N$1,FALSE),"")</f>
        <v/>
      </c>
      <c r="O55" s="224" t="str">
        <f>IFERROR(VLOOKUP($A55,'中間シート (2)'!$M$6:$AR$65,O$1,FALSE),"")</f>
        <v/>
      </c>
      <c r="P55" s="224" t="str">
        <f>IFERROR(VLOOKUP($A55,'中間シート (2)'!$M$6:$AR$65,P$1,FALSE),"")</f>
        <v/>
      </c>
      <c r="Q55" s="224" t="str">
        <f>IFERROR(VLOOKUP($A55,'中間シート (2)'!$M$6:$AR$65,Q$1,FALSE),"")</f>
        <v/>
      </c>
      <c r="R55" s="224" t="str">
        <f>IFERROR(VLOOKUP($A55,'中間シート (2)'!$M$6:$AR$65,R$1,FALSE),"")</f>
        <v/>
      </c>
      <c r="S55" s="224" t="str">
        <f>IFERROR(VLOOKUP($A55,'中間シート (2)'!$M$6:$AR$65,S$1,FALSE),"")</f>
        <v/>
      </c>
      <c r="T55" s="224" t="str">
        <f>IFERROR(VLOOKUP($A55,'中間シート (2)'!$M$6:$AR$65,T$1,FALSE),"")</f>
        <v/>
      </c>
      <c r="U55" s="224" t="str">
        <f>IFERROR(VLOOKUP($A55,'中間シート (2)'!$M$6:$AR$65,U$1,FALSE),"")</f>
        <v/>
      </c>
      <c r="V55" s="224"/>
      <c r="W55" s="224" t="str">
        <f>IFERROR(VLOOKUP($A55,'中間シート (2)'!$M$6:$AR$65,W$1,FALSE),"")</f>
        <v/>
      </c>
      <c r="X55" s="224" t="str">
        <f>IFERROR(VLOOKUP($A55,'中間シート (2)'!$M$6:$AR$65,X$1,FALSE),"")</f>
        <v/>
      </c>
      <c r="Y55" s="224" t="str">
        <f>IFERROR(VLOOKUP($A55,'中間シート (2)'!$M$6:$AR$65,Y$1,FALSE),"")</f>
        <v/>
      </c>
      <c r="Z55" s="224" t="str">
        <f>IFERROR(VLOOKUP($A55,'中間シート (2)'!$M$6:$AR$65,Z$1,FALSE),"")</f>
        <v/>
      </c>
      <c r="AA55" s="224" t="str">
        <f>IFERROR(VLOOKUP($A55,'中間シート (2)'!$M$6:$AR$65,AA$1,FALSE),"")</f>
        <v/>
      </c>
      <c r="AB55" s="224" t="str">
        <f>IFERROR(VLOOKUP($A55,'中間シート (2)'!$M$6:$AR$65,AB$1,FALSE),"")</f>
        <v/>
      </c>
      <c r="AC55" s="224" t="str">
        <f>IFERROR(VLOOKUP($A55,'中間シート (2)'!$M$6:$AR$65,AC$1,FALSE),"")</f>
        <v/>
      </c>
      <c r="AD55" s="224" t="str">
        <f>IFERROR(VLOOKUP($A55,'中間シート (2)'!$M$6:$AR$65,AD$1,FALSE),"")</f>
        <v/>
      </c>
      <c r="AE55" s="224"/>
      <c r="AF55" s="224"/>
      <c r="AG55" s="224"/>
      <c r="AH55" s="236" t="str">
        <f>IFERROR(VLOOKUP($A55,'中間シート (2)'!$M$6:$BC$67,AH$1,FALSE),"")</f>
        <v/>
      </c>
      <c r="AI55" s="236" t="str">
        <f>IFERROR(VLOOKUP($A55,'中間シート (2)'!$M$6:$BC$67,AI$1,FALSE),"")</f>
        <v/>
      </c>
      <c r="AJ55" s="236" t="str">
        <f>IFERROR(VLOOKUP($A55,'中間シート (2)'!$M$6:$BC$67,AJ$1,FALSE),"")</f>
        <v/>
      </c>
      <c r="AK55" s="236" t="str">
        <f>IFERROR(VLOOKUP($A55,'中間シート (2)'!$M$6:$BC$67,AK$1,FALSE),"")</f>
        <v/>
      </c>
      <c r="AL55" s="236" t="str">
        <f>IFERROR(VLOOKUP($A55,'中間シート (2)'!$M$6:$BC$67,AL$1,FALSE),"")</f>
        <v/>
      </c>
      <c r="AM55" s="236" t="str">
        <f>IFERROR(VLOOKUP($A55,'中間シート (2)'!$M$6:$BC$67,AM$1,FALSE),"")</f>
        <v/>
      </c>
      <c r="AN55" s="236" t="str">
        <f>IFERROR(VLOOKUP($A55,'中間シート (2)'!$M$6:$BC$67,AN$1,FALSE),"")</f>
        <v/>
      </c>
      <c r="AO55" s="236" t="str">
        <f>IFERROR(VLOOKUP($A55,'中間シート (2)'!$M$6:$BC$67,AO$1,FALSE),"")</f>
        <v/>
      </c>
      <c r="AR55" s="225"/>
      <c r="AS55" s="225"/>
      <c r="AT55" s="225"/>
      <c r="AU55" s="54">
        <f t="shared" si="183"/>
        <v>41</v>
      </c>
      <c r="AV55" s="54">
        <f t="shared" si="184"/>
        <v>41</v>
      </c>
      <c r="AW55" s="54" t="str">
        <f t="shared" si="59"/>
        <v/>
      </c>
      <c r="AX55" s="54" t="str">
        <f t="shared" si="60"/>
        <v/>
      </c>
      <c r="AY55" s="54" t="str">
        <f t="shared" si="61"/>
        <v/>
      </c>
      <c r="AZ55" s="54" t="str">
        <f t="shared" si="62"/>
        <v/>
      </c>
      <c r="BA55" s="54" t="str">
        <f t="shared" si="63"/>
        <v/>
      </c>
      <c r="BB55" s="54" t="str">
        <f ca="1">IF(AB55="","",IF(COUNTIF(エラー23シート!$G$5:$G$79, OFFSET(I55,IF(H55="",0,-H55+1),0)*100+OFFSET(X55,IF(H55="",0,-H55+1),0)*10+AB55)&gt;0,23,""))</f>
        <v/>
      </c>
      <c r="BC55" s="54" t="str">
        <f t="shared" si="64"/>
        <v/>
      </c>
      <c r="BD55" s="54" t="str">
        <f t="shared" si="65"/>
        <v/>
      </c>
      <c r="BE55" s="54" t="str">
        <f t="shared" si="66"/>
        <v/>
      </c>
      <c r="BF55" s="54" t="str">
        <f t="shared" si="67"/>
        <v/>
      </c>
      <c r="BG55" s="54" t="str">
        <f t="shared" si="68"/>
        <v/>
      </c>
      <c r="BH55" s="54" t="str">
        <f t="shared" si="69"/>
        <v/>
      </c>
      <c r="BI55" s="54" t="str">
        <f t="shared" si="70"/>
        <v/>
      </c>
      <c r="BJ55" s="54" t="str">
        <f t="shared" si="71"/>
        <v/>
      </c>
      <c r="BK55" s="54" t="str">
        <f t="shared" si="72"/>
        <v/>
      </c>
      <c r="BL55" s="54" t="str">
        <f t="shared" si="73"/>
        <v/>
      </c>
      <c r="BM55" s="54" t="str">
        <f t="shared" si="74"/>
        <v/>
      </c>
      <c r="BN55" s="54" t="str">
        <f t="shared" si="75"/>
        <v/>
      </c>
      <c r="BO55" s="54" t="str">
        <f t="shared" si="76"/>
        <v/>
      </c>
      <c r="BP55" s="54" t="str">
        <f t="shared" si="77"/>
        <v/>
      </c>
      <c r="BQ55" s="54" t="str">
        <f t="shared" si="78"/>
        <v/>
      </c>
      <c r="BR55" s="54" t="str">
        <f t="shared" si="79"/>
        <v/>
      </c>
      <c r="BS55" s="226" t="str">
        <f t="shared" si="80"/>
        <v/>
      </c>
      <c r="BT55" s="54" t="str">
        <f t="shared" si="81"/>
        <v/>
      </c>
      <c r="BU55" s="54" t="str">
        <f t="shared" si="82"/>
        <v/>
      </c>
      <c r="BV55" s="54" t="str">
        <f t="shared" si="83"/>
        <v/>
      </c>
      <c r="BW55" s="54" t="str">
        <f t="shared" si="84"/>
        <v/>
      </c>
      <c r="BX55" s="54" t="str">
        <f t="shared" si="85"/>
        <v/>
      </c>
      <c r="BY55" s="54" t="str">
        <f t="shared" si="86"/>
        <v/>
      </c>
      <c r="BZ55" s="54" t="str">
        <f t="shared" si="87"/>
        <v/>
      </c>
      <c r="CA55" s="54" t="str">
        <f t="shared" si="88"/>
        <v/>
      </c>
      <c r="CB55" s="54" t="str">
        <f t="shared" si="89"/>
        <v/>
      </c>
      <c r="CC55" s="54" t="str">
        <f t="shared" si="90"/>
        <v/>
      </c>
      <c r="CD55" s="54" t="str">
        <f t="shared" si="91"/>
        <v/>
      </c>
      <c r="CE55" s="54" t="str">
        <f t="shared" si="92"/>
        <v/>
      </c>
      <c r="CF55" s="54" t="str">
        <f t="shared" si="93"/>
        <v/>
      </c>
      <c r="CG55" s="54" t="str">
        <f t="shared" si="94"/>
        <v/>
      </c>
      <c r="CH55" s="54" t="str">
        <f t="shared" si="95"/>
        <v/>
      </c>
      <c r="CI55" s="54" t="str">
        <f t="shared" si="96"/>
        <v/>
      </c>
      <c r="CJ55" s="54" t="str">
        <f t="shared" si="97"/>
        <v/>
      </c>
      <c r="CK55" s="54" t="str">
        <f t="shared" si="98"/>
        <v/>
      </c>
      <c r="CL55" s="227" t="str">
        <f t="shared" si="99"/>
        <v/>
      </c>
      <c r="CM55" s="54" t="str">
        <f t="shared" si="100"/>
        <v/>
      </c>
      <c r="CN55" s="54" t="str">
        <f t="shared" si="101"/>
        <v/>
      </c>
      <c r="CO55" s="54" t="str">
        <f t="shared" si="102"/>
        <v/>
      </c>
      <c r="CP55" s="54" t="str">
        <f t="shared" si="103"/>
        <v/>
      </c>
      <c r="CQ55" s="54" t="str">
        <f t="shared" si="104"/>
        <v/>
      </c>
      <c r="CR55" s="54" t="str">
        <f t="shared" si="105"/>
        <v/>
      </c>
      <c r="CS55" s="54" t="str">
        <f t="shared" si="106"/>
        <v/>
      </c>
      <c r="CT55" s="54" t="str">
        <f t="shared" si="107"/>
        <v/>
      </c>
      <c r="CU55" s="54" t="str">
        <f t="shared" si="108"/>
        <v/>
      </c>
      <c r="CV55" s="228">
        <f t="shared" si="109"/>
        <v>0</v>
      </c>
      <c r="CW55" s="54" t="str">
        <f t="shared" si="110"/>
        <v/>
      </c>
      <c r="CX55" s="54" t="str">
        <f t="shared" si="111"/>
        <v/>
      </c>
      <c r="CY55" s="54" t="str">
        <f t="shared" si="112"/>
        <v/>
      </c>
      <c r="CZ55" s="54" t="str">
        <f t="shared" si="113"/>
        <v/>
      </c>
      <c r="DA55" s="54" t="str">
        <f t="shared" si="114"/>
        <v/>
      </c>
      <c r="DB55" s="54" t="str">
        <f t="shared" si="115"/>
        <v/>
      </c>
      <c r="DC55" s="54" t="str">
        <f t="shared" si="116"/>
        <v/>
      </c>
      <c r="DD55" s="54" t="str">
        <f t="shared" si="117"/>
        <v/>
      </c>
      <c r="DE55" s="54" t="str">
        <f t="shared" si="118"/>
        <v/>
      </c>
      <c r="DF55" s="54" t="str">
        <f t="shared" si="119"/>
        <v/>
      </c>
      <c r="DG55" s="54" t="str">
        <f t="shared" si="120"/>
        <v/>
      </c>
      <c r="DH55" s="54" t="str">
        <f t="shared" si="121"/>
        <v/>
      </c>
      <c r="DI55" s="54" t="str">
        <f t="shared" si="122"/>
        <v/>
      </c>
      <c r="DJ55" s="54" t="str">
        <f t="shared" si="123"/>
        <v/>
      </c>
      <c r="DK55" s="54" t="str">
        <f t="shared" si="124"/>
        <v/>
      </c>
      <c r="DL55" s="54" t="str">
        <f t="shared" si="125"/>
        <v/>
      </c>
      <c r="DM55" s="54" t="str">
        <f t="shared" si="126"/>
        <v/>
      </c>
      <c r="DN55" s="54" t="str">
        <f t="shared" si="127"/>
        <v/>
      </c>
      <c r="DO55" s="54" t="str">
        <f t="shared" si="128"/>
        <v/>
      </c>
      <c r="DP55" s="54" t="str">
        <f t="shared" si="129"/>
        <v/>
      </c>
      <c r="DQ55" s="54" t="str">
        <f t="shared" si="130"/>
        <v/>
      </c>
      <c r="DR55" s="54" t="str">
        <f t="shared" si="131"/>
        <v/>
      </c>
      <c r="DS55" s="54" t="str">
        <f t="shared" si="132"/>
        <v/>
      </c>
      <c r="DT55" s="54" t="str">
        <f t="shared" si="133"/>
        <v/>
      </c>
      <c r="DU55" s="54" t="str">
        <f t="shared" si="134"/>
        <v/>
      </c>
      <c r="DV55" s="54" t="str">
        <f t="shared" si="135"/>
        <v/>
      </c>
      <c r="DW55" s="54" t="str">
        <f t="shared" si="136"/>
        <v/>
      </c>
      <c r="DX55" s="54" t="str">
        <f t="shared" si="137"/>
        <v/>
      </c>
      <c r="DY55" s="54" t="str">
        <f t="shared" si="138"/>
        <v/>
      </c>
      <c r="DZ55" s="54" t="str">
        <f t="shared" si="139"/>
        <v/>
      </c>
      <c r="EA55" s="54" t="str">
        <f t="shared" si="140"/>
        <v/>
      </c>
      <c r="EB55" s="54" t="str">
        <f t="shared" si="141"/>
        <v/>
      </c>
      <c r="EC55" s="54" t="str">
        <f t="shared" si="142"/>
        <v/>
      </c>
      <c r="ED55" s="54" t="str">
        <f t="shared" si="143"/>
        <v/>
      </c>
      <c r="EE55" s="54" t="str">
        <f t="shared" si="144"/>
        <v/>
      </c>
      <c r="EF55" s="54" t="str">
        <f t="shared" si="145"/>
        <v/>
      </c>
      <c r="EG55" s="54" t="str">
        <f t="shared" si="146"/>
        <v/>
      </c>
      <c r="EH55" s="54" t="str">
        <f t="shared" si="147"/>
        <v/>
      </c>
      <c r="EI55" s="54" t="str">
        <f t="shared" si="148"/>
        <v/>
      </c>
      <c r="EJ55" s="54" t="str">
        <f t="shared" si="149"/>
        <v/>
      </c>
      <c r="EK55" s="54" t="str">
        <f t="shared" si="150"/>
        <v/>
      </c>
      <c r="EL55" s="54" t="str">
        <f t="shared" si="151"/>
        <v/>
      </c>
      <c r="EM55" s="54" t="str">
        <f t="shared" si="152"/>
        <v/>
      </c>
      <c r="EN55" s="54" t="str">
        <f t="shared" si="153"/>
        <v/>
      </c>
      <c r="EO55" s="54" t="str">
        <f t="shared" si="154"/>
        <v/>
      </c>
      <c r="EP55" s="54" t="str">
        <f t="shared" si="155"/>
        <v/>
      </c>
      <c r="EQ55" s="228" t="str">
        <f t="shared" ca="1" si="156"/>
        <v/>
      </c>
      <c r="ER55" s="228" t="str">
        <f t="shared" ca="1" si="157"/>
        <v/>
      </c>
      <c r="ES55" s="54" t="str">
        <f t="shared" ca="1" si="158"/>
        <v/>
      </c>
      <c r="ET55" s="54" t="str">
        <f t="shared" ca="1" si="159"/>
        <v/>
      </c>
      <c r="EU55" s="54" t="str">
        <f t="shared" ca="1" si="160"/>
        <v/>
      </c>
      <c r="EV55" s="54" t="str">
        <f t="shared" ca="1" si="161"/>
        <v/>
      </c>
      <c r="EW55" s="54" t="str">
        <f t="shared" ca="1" si="162"/>
        <v/>
      </c>
      <c r="EX55" s="54" t="str">
        <f t="shared" ca="1" si="163"/>
        <v/>
      </c>
      <c r="EY55" s="54" t="str">
        <f t="shared" ca="1" si="164"/>
        <v/>
      </c>
      <c r="EZ55" s="54" t="str">
        <f t="shared" ca="1" si="165"/>
        <v/>
      </c>
      <c r="FA55" s="54" t="str">
        <f t="shared" ca="1" si="166"/>
        <v/>
      </c>
      <c r="FB55" s="54" t="str">
        <f t="shared" ca="1" si="167"/>
        <v/>
      </c>
      <c r="FC55" s="54" t="str">
        <f t="shared" ca="1" si="168"/>
        <v/>
      </c>
      <c r="FD55" s="228">
        <f t="shared" si="169"/>
        <v>1</v>
      </c>
      <c r="FE55" s="54" t="str">
        <f t="shared" si="170"/>
        <v/>
      </c>
      <c r="FF55" s="54" t="str">
        <f t="shared" si="171"/>
        <v/>
      </c>
      <c r="FG55" s="54" t="str">
        <f t="shared" si="172"/>
        <v/>
      </c>
      <c r="FH55" s="54" t="str">
        <f t="shared" si="173"/>
        <v/>
      </c>
      <c r="FI55" s="228" t="str">
        <f>IF(B55=0,"",COUNTIF(FD$6:FD55,FD55))</f>
        <v/>
      </c>
      <c r="FJ55" s="54" t="str">
        <f t="shared" si="174"/>
        <v/>
      </c>
      <c r="FK55" s="229" t="str">
        <f t="shared" si="175"/>
        <v/>
      </c>
      <c r="FL55" s="54" t="str">
        <f t="shared" si="176"/>
        <v/>
      </c>
      <c r="FM55" s="54" t="str">
        <f t="shared" si="177"/>
        <v/>
      </c>
      <c r="FN55" s="54" t="str">
        <f t="shared" si="178"/>
        <v/>
      </c>
      <c r="FO55" s="54" t="str">
        <f t="shared" si="179"/>
        <v/>
      </c>
    </row>
    <row r="56" spans="1:171" ht="17.25">
      <c r="A56" s="222">
        <v>51</v>
      </c>
      <c r="B56" s="222">
        <f>COUNTIF('中間シート (2)'!M:M,行政集計シート※記入不要です!A56)</f>
        <v>0</v>
      </c>
      <c r="C56" s="230" t="str">
        <f t="shared" si="186"/>
        <v/>
      </c>
      <c r="D56" s="230" t="str">
        <f t="shared" si="185"/>
        <v/>
      </c>
      <c r="E56" s="230" t="str">
        <f t="shared" si="182"/>
        <v/>
      </c>
      <c r="F56" s="231"/>
      <c r="G56" s="224" t="str">
        <f>IFERROR(VLOOKUP($A56,'中間シート (2)'!$M$6:$AR$65,G$1,FALSE),"")</f>
        <v/>
      </c>
      <c r="H56" s="224" t="str">
        <f>IFERROR(VLOOKUP($A56,'中間シート (2)'!$M$6:$AR$65,H$1,FALSE),"")</f>
        <v/>
      </c>
      <c r="I56" s="224" t="str">
        <f>IFERROR(VLOOKUP($A56,'中間シート (2)'!$M$6:$AR$65,I$1,FALSE),"")</f>
        <v/>
      </c>
      <c r="J56" s="224" t="str">
        <f>IFERROR(VLOOKUP($A56,'中間シート (2)'!$M$6:$AR$65,J$1,FALSE),"")</f>
        <v/>
      </c>
      <c r="K56" s="224" t="str">
        <f>IFERROR(VLOOKUP($A56,'中間シート (2)'!$M$6:$AR$65,K$1,FALSE),"")</f>
        <v/>
      </c>
      <c r="L56" s="224" t="str">
        <f>IFERROR(VLOOKUP($A56,'中間シート (2)'!$M$6:$AR$65,L$1,FALSE),"")</f>
        <v/>
      </c>
      <c r="M56" s="224" t="str">
        <f>IFERROR(VLOOKUP($A56,'中間シート (2)'!$M$6:$AR$65,M$1,FALSE),"")</f>
        <v/>
      </c>
      <c r="N56" s="224" t="str">
        <f>IFERROR(VLOOKUP($A56,'中間シート (2)'!$M$6:$AR$65,N$1,FALSE),"")</f>
        <v/>
      </c>
      <c r="O56" s="224" t="str">
        <f>IFERROR(VLOOKUP($A56,'中間シート (2)'!$M$6:$AR$65,O$1,FALSE),"")</f>
        <v/>
      </c>
      <c r="P56" s="224" t="str">
        <f>IFERROR(VLOOKUP($A56,'中間シート (2)'!$M$6:$AR$65,P$1,FALSE),"")</f>
        <v/>
      </c>
      <c r="Q56" s="224" t="str">
        <f>IFERROR(VLOOKUP($A56,'中間シート (2)'!$M$6:$AR$65,Q$1,FALSE),"")</f>
        <v/>
      </c>
      <c r="R56" s="224" t="str">
        <f>IFERROR(VLOOKUP($A56,'中間シート (2)'!$M$6:$AR$65,R$1,FALSE),"")</f>
        <v/>
      </c>
      <c r="S56" s="224" t="str">
        <f>IFERROR(VLOOKUP($A56,'中間シート (2)'!$M$6:$AR$65,S$1,FALSE),"")</f>
        <v/>
      </c>
      <c r="T56" s="224" t="str">
        <f>IFERROR(VLOOKUP($A56,'中間シート (2)'!$M$6:$AR$65,T$1,FALSE),"")</f>
        <v/>
      </c>
      <c r="U56" s="224" t="str">
        <f>IFERROR(VLOOKUP($A56,'中間シート (2)'!$M$6:$AR$65,U$1,FALSE),"")</f>
        <v/>
      </c>
      <c r="V56" s="224"/>
      <c r="W56" s="224" t="str">
        <f>IFERROR(VLOOKUP($A56,'中間シート (2)'!$M$6:$AR$65,W$1,FALSE),"")</f>
        <v/>
      </c>
      <c r="X56" s="224" t="str">
        <f>IFERROR(VLOOKUP($A56,'中間シート (2)'!$M$6:$AR$65,X$1,FALSE),"")</f>
        <v/>
      </c>
      <c r="Y56" s="224" t="str">
        <f>IFERROR(VLOOKUP($A56,'中間シート (2)'!$M$6:$AR$65,Y$1,FALSE),"")</f>
        <v/>
      </c>
      <c r="Z56" s="224" t="str">
        <f>IFERROR(VLOOKUP($A56,'中間シート (2)'!$M$6:$AR$65,Z$1,FALSE),"")</f>
        <v/>
      </c>
      <c r="AA56" s="224" t="str">
        <f>IFERROR(VLOOKUP($A56,'中間シート (2)'!$M$6:$AR$65,AA$1,FALSE),"")</f>
        <v/>
      </c>
      <c r="AB56" s="224" t="str">
        <f>IFERROR(VLOOKUP($A56,'中間シート (2)'!$M$6:$AR$65,AB$1,FALSE),"")</f>
        <v/>
      </c>
      <c r="AC56" s="224" t="str">
        <f>IFERROR(VLOOKUP($A56,'中間シート (2)'!$M$6:$AR$65,AC$1,FALSE),"")</f>
        <v/>
      </c>
      <c r="AD56" s="224" t="str">
        <f>IFERROR(VLOOKUP($A56,'中間シート (2)'!$M$6:$AR$65,AD$1,FALSE),"")</f>
        <v/>
      </c>
      <c r="AE56" s="224"/>
      <c r="AF56" s="224"/>
      <c r="AG56" s="224"/>
      <c r="AH56" s="236" t="str">
        <f>IFERROR(VLOOKUP($A56,'中間シート (2)'!$M$6:$BC$67,AH$1,FALSE),"")</f>
        <v/>
      </c>
      <c r="AI56" s="236" t="str">
        <f>IFERROR(VLOOKUP($A56,'中間シート (2)'!$M$6:$BC$67,AI$1,FALSE),"")</f>
        <v/>
      </c>
      <c r="AJ56" s="236" t="str">
        <f>IFERROR(VLOOKUP($A56,'中間シート (2)'!$M$6:$BC$67,AJ$1,FALSE),"")</f>
        <v/>
      </c>
      <c r="AK56" s="236" t="str">
        <f>IFERROR(VLOOKUP($A56,'中間シート (2)'!$M$6:$BC$67,AK$1,FALSE),"")</f>
        <v/>
      </c>
      <c r="AL56" s="236" t="str">
        <f>IFERROR(VLOOKUP($A56,'中間シート (2)'!$M$6:$BC$67,AL$1,FALSE),"")</f>
        <v/>
      </c>
      <c r="AM56" s="236" t="str">
        <f>IFERROR(VLOOKUP($A56,'中間シート (2)'!$M$6:$BC$67,AM$1,FALSE),"")</f>
        <v/>
      </c>
      <c r="AN56" s="236" t="str">
        <f>IFERROR(VLOOKUP($A56,'中間シート (2)'!$M$6:$BC$67,AN$1,FALSE),"")</f>
        <v/>
      </c>
      <c r="AO56" s="236" t="str">
        <f>IFERROR(VLOOKUP($A56,'中間シート (2)'!$M$6:$BC$67,AO$1,FALSE),"")</f>
        <v/>
      </c>
      <c r="AR56" s="225"/>
      <c r="AS56" s="225"/>
      <c r="AT56" s="225"/>
      <c r="AU56" s="54">
        <f t="shared" si="183"/>
        <v>41</v>
      </c>
      <c r="AV56" s="54">
        <f t="shared" si="184"/>
        <v>41</v>
      </c>
      <c r="AW56" s="54" t="str">
        <f t="shared" si="59"/>
        <v/>
      </c>
      <c r="AX56" s="54" t="str">
        <f t="shared" si="60"/>
        <v/>
      </c>
      <c r="AY56" s="54" t="str">
        <f t="shared" si="61"/>
        <v/>
      </c>
      <c r="AZ56" s="54" t="str">
        <f t="shared" si="62"/>
        <v/>
      </c>
      <c r="BA56" s="54" t="str">
        <f t="shared" si="63"/>
        <v/>
      </c>
      <c r="BB56" s="54" t="str">
        <f ca="1">IF(AB56="","",IF(COUNTIF(エラー23シート!$G$5:$G$79, OFFSET(I56,IF(H56="",0,-H56+1),0)*100+OFFSET(X56,IF(H56="",0,-H56+1),0)*10+AB56)&gt;0,23,""))</f>
        <v/>
      </c>
      <c r="BC56" s="54" t="str">
        <f t="shared" si="64"/>
        <v/>
      </c>
      <c r="BD56" s="54" t="str">
        <f t="shared" si="65"/>
        <v/>
      </c>
      <c r="BE56" s="54" t="str">
        <f t="shared" si="66"/>
        <v/>
      </c>
      <c r="BF56" s="54" t="str">
        <f t="shared" si="67"/>
        <v/>
      </c>
      <c r="BG56" s="54" t="str">
        <f t="shared" si="68"/>
        <v/>
      </c>
      <c r="BH56" s="54" t="str">
        <f t="shared" si="69"/>
        <v/>
      </c>
      <c r="BI56" s="54" t="str">
        <f t="shared" si="70"/>
        <v/>
      </c>
      <c r="BJ56" s="54" t="str">
        <f t="shared" si="71"/>
        <v/>
      </c>
      <c r="BK56" s="54" t="str">
        <f t="shared" si="72"/>
        <v/>
      </c>
      <c r="BL56" s="54" t="str">
        <f t="shared" si="73"/>
        <v/>
      </c>
      <c r="BM56" s="54" t="str">
        <f t="shared" si="74"/>
        <v/>
      </c>
      <c r="BN56" s="54" t="str">
        <f t="shared" si="75"/>
        <v/>
      </c>
      <c r="BO56" s="54" t="str">
        <f t="shared" si="76"/>
        <v/>
      </c>
      <c r="BP56" s="54" t="str">
        <f t="shared" si="77"/>
        <v/>
      </c>
      <c r="BQ56" s="54" t="str">
        <f t="shared" si="78"/>
        <v/>
      </c>
      <c r="BR56" s="54" t="str">
        <f t="shared" si="79"/>
        <v/>
      </c>
      <c r="BS56" s="226" t="str">
        <f t="shared" si="80"/>
        <v/>
      </c>
      <c r="BT56" s="54" t="str">
        <f t="shared" si="81"/>
        <v/>
      </c>
      <c r="BU56" s="54" t="str">
        <f t="shared" si="82"/>
        <v/>
      </c>
      <c r="BV56" s="54" t="str">
        <f t="shared" si="83"/>
        <v/>
      </c>
      <c r="BW56" s="54" t="str">
        <f t="shared" si="84"/>
        <v/>
      </c>
      <c r="BX56" s="54" t="str">
        <f t="shared" si="85"/>
        <v/>
      </c>
      <c r="BY56" s="54" t="str">
        <f t="shared" si="86"/>
        <v/>
      </c>
      <c r="BZ56" s="54" t="str">
        <f t="shared" si="87"/>
        <v/>
      </c>
      <c r="CA56" s="54" t="str">
        <f t="shared" si="88"/>
        <v/>
      </c>
      <c r="CB56" s="54" t="str">
        <f t="shared" si="89"/>
        <v/>
      </c>
      <c r="CC56" s="54" t="str">
        <f t="shared" si="90"/>
        <v/>
      </c>
      <c r="CD56" s="54" t="str">
        <f t="shared" si="91"/>
        <v/>
      </c>
      <c r="CE56" s="54" t="str">
        <f t="shared" si="92"/>
        <v/>
      </c>
      <c r="CF56" s="54" t="str">
        <f t="shared" si="93"/>
        <v/>
      </c>
      <c r="CG56" s="54" t="str">
        <f t="shared" si="94"/>
        <v/>
      </c>
      <c r="CH56" s="54" t="str">
        <f t="shared" si="95"/>
        <v/>
      </c>
      <c r="CI56" s="54" t="str">
        <f t="shared" si="96"/>
        <v/>
      </c>
      <c r="CJ56" s="54" t="str">
        <f t="shared" si="97"/>
        <v/>
      </c>
      <c r="CK56" s="54" t="str">
        <f t="shared" si="98"/>
        <v/>
      </c>
      <c r="CL56" s="227" t="str">
        <f t="shared" si="99"/>
        <v/>
      </c>
      <c r="CM56" s="54" t="str">
        <f t="shared" si="100"/>
        <v/>
      </c>
      <c r="CN56" s="54" t="str">
        <f t="shared" si="101"/>
        <v/>
      </c>
      <c r="CO56" s="54" t="str">
        <f t="shared" si="102"/>
        <v/>
      </c>
      <c r="CP56" s="54" t="str">
        <f t="shared" si="103"/>
        <v/>
      </c>
      <c r="CQ56" s="54" t="str">
        <f t="shared" si="104"/>
        <v/>
      </c>
      <c r="CR56" s="54" t="str">
        <f t="shared" si="105"/>
        <v/>
      </c>
      <c r="CS56" s="54" t="str">
        <f t="shared" si="106"/>
        <v/>
      </c>
      <c r="CT56" s="54" t="str">
        <f t="shared" si="107"/>
        <v/>
      </c>
      <c r="CU56" s="54" t="str">
        <f t="shared" si="108"/>
        <v/>
      </c>
      <c r="CV56" s="228">
        <f t="shared" si="109"/>
        <v>0</v>
      </c>
      <c r="CW56" s="54" t="str">
        <f t="shared" si="110"/>
        <v/>
      </c>
      <c r="CX56" s="54" t="str">
        <f t="shared" si="111"/>
        <v/>
      </c>
      <c r="CY56" s="54" t="str">
        <f t="shared" si="112"/>
        <v/>
      </c>
      <c r="CZ56" s="54" t="str">
        <f t="shared" si="113"/>
        <v/>
      </c>
      <c r="DA56" s="54" t="str">
        <f t="shared" si="114"/>
        <v/>
      </c>
      <c r="DB56" s="54" t="str">
        <f t="shared" si="115"/>
        <v/>
      </c>
      <c r="DC56" s="54" t="str">
        <f t="shared" si="116"/>
        <v/>
      </c>
      <c r="DD56" s="54" t="str">
        <f t="shared" si="117"/>
        <v/>
      </c>
      <c r="DE56" s="54" t="str">
        <f t="shared" si="118"/>
        <v/>
      </c>
      <c r="DF56" s="54" t="str">
        <f t="shared" si="119"/>
        <v/>
      </c>
      <c r="DG56" s="54" t="str">
        <f t="shared" si="120"/>
        <v/>
      </c>
      <c r="DH56" s="54" t="str">
        <f t="shared" si="121"/>
        <v/>
      </c>
      <c r="DI56" s="54" t="str">
        <f t="shared" si="122"/>
        <v/>
      </c>
      <c r="DJ56" s="54" t="str">
        <f t="shared" si="123"/>
        <v/>
      </c>
      <c r="DK56" s="54" t="str">
        <f t="shared" si="124"/>
        <v/>
      </c>
      <c r="DL56" s="54" t="str">
        <f t="shared" si="125"/>
        <v/>
      </c>
      <c r="DM56" s="54" t="str">
        <f t="shared" si="126"/>
        <v/>
      </c>
      <c r="DN56" s="54" t="str">
        <f t="shared" si="127"/>
        <v/>
      </c>
      <c r="DO56" s="54" t="str">
        <f t="shared" si="128"/>
        <v/>
      </c>
      <c r="DP56" s="54" t="str">
        <f t="shared" si="129"/>
        <v/>
      </c>
      <c r="DQ56" s="54" t="str">
        <f t="shared" si="130"/>
        <v/>
      </c>
      <c r="DR56" s="54" t="str">
        <f t="shared" si="131"/>
        <v/>
      </c>
      <c r="DS56" s="54" t="str">
        <f t="shared" si="132"/>
        <v/>
      </c>
      <c r="DT56" s="54" t="str">
        <f t="shared" si="133"/>
        <v/>
      </c>
      <c r="DU56" s="54" t="str">
        <f t="shared" si="134"/>
        <v/>
      </c>
      <c r="DV56" s="54" t="str">
        <f t="shared" si="135"/>
        <v/>
      </c>
      <c r="DW56" s="54" t="str">
        <f t="shared" si="136"/>
        <v/>
      </c>
      <c r="DX56" s="54" t="str">
        <f t="shared" si="137"/>
        <v/>
      </c>
      <c r="DY56" s="54" t="str">
        <f t="shared" si="138"/>
        <v/>
      </c>
      <c r="DZ56" s="54" t="str">
        <f t="shared" si="139"/>
        <v/>
      </c>
      <c r="EA56" s="54" t="str">
        <f t="shared" si="140"/>
        <v/>
      </c>
      <c r="EB56" s="54" t="str">
        <f t="shared" si="141"/>
        <v/>
      </c>
      <c r="EC56" s="54" t="str">
        <f t="shared" si="142"/>
        <v/>
      </c>
      <c r="ED56" s="54" t="str">
        <f t="shared" si="143"/>
        <v/>
      </c>
      <c r="EE56" s="54" t="str">
        <f t="shared" si="144"/>
        <v/>
      </c>
      <c r="EF56" s="54" t="str">
        <f t="shared" si="145"/>
        <v/>
      </c>
      <c r="EG56" s="54" t="str">
        <f t="shared" si="146"/>
        <v/>
      </c>
      <c r="EH56" s="54" t="str">
        <f t="shared" si="147"/>
        <v/>
      </c>
      <c r="EI56" s="54" t="str">
        <f t="shared" si="148"/>
        <v/>
      </c>
      <c r="EJ56" s="54" t="str">
        <f t="shared" si="149"/>
        <v/>
      </c>
      <c r="EK56" s="54" t="str">
        <f t="shared" si="150"/>
        <v/>
      </c>
      <c r="EL56" s="54" t="str">
        <f t="shared" si="151"/>
        <v/>
      </c>
      <c r="EM56" s="54" t="str">
        <f t="shared" si="152"/>
        <v/>
      </c>
      <c r="EN56" s="54" t="str">
        <f t="shared" si="153"/>
        <v/>
      </c>
      <c r="EO56" s="54" t="str">
        <f t="shared" si="154"/>
        <v/>
      </c>
      <c r="EP56" s="54" t="str">
        <f t="shared" si="155"/>
        <v/>
      </c>
      <c r="EQ56" s="228" t="str">
        <f t="shared" ca="1" si="156"/>
        <v/>
      </c>
      <c r="ER56" s="228" t="str">
        <f t="shared" ca="1" si="157"/>
        <v/>
      </c>
      <c r="ES56" s="54" t="str">
        <f t="shared" ca="1" si="158"/>
        <v/>
      </c>
      <c r="ET56" s="54" t="str">
        <f t="shared" ca="1" si="159"/>
        <v/>
      </c>
      <c r="EU56" s="54" t="str">
        <f t="shared" ca="1" si="160"/>
        <v/>
      </c>
      <c r="EV56" s="54" t="str">
        <f t="shared" ca="1" si="161"/>
        <v/>
      </c>
      <c r="EW56" s="54" t="str">
        <f t="shared" ca="1" si="162"/>
        <v/>
      </c>
      <c r="EX56" s="54" t="str">
        <f t="shared" ca="1" si="163"/>
        <v/>
      </c>
      <c r="EY56" s="54" t="str">
        <f t="shared" ca="1" si="164"/>
        <v/>
      </c>
      <c r="EZ56" s="54" t="str">
        <f t="shared" ca="1" si="165"/>
        <v/>
      </c>
      <c r="FA56" s="54" t="str">
        <f t="shared" ca="1" si="166"/>
        <v/>
      </c>
      <c r="FB56" s="54" t="str">
        <f t="shared" ca="1" si="167"/>
        <v/>
      </c>
      <c r="FC56" s="54" t="str">
        <f t="shared" ca="1" si="168"/>
        <v/>
      </c>
      <c r="FD56" s="228">
        <f t="shared" si="169"/>
        <v>1</v>
      </c>
      <c r="FE56" s="54" t="str">
        <f t="shared" si="170"/>
        <v/>
      </c>
      <c r="FF56" s="54" t="str">
        <f t="shared" si="171"/>
        <v/>
      </c>
      <c r="FG56" s="54" t="str">
        <f t="shared" si="172"/>
        <v/>
      </c>
      <c r="FH56" s="54" t="str">
        <f t="shared" si="173"/>
        <v/>
      </c>
      <c r="FI56" s="228" t="str">
        <f>IF(B56=0,"",COUNTIF(FD$6:FD56,FD56))</f>
        <v/>
      </c>
      <c r="FJ56" s="54" t="str">
        <f t="shared" si="174"/>
        <v/>
      </c>
      <c r="FK56" s="229" t="str">
        <f t="shared" si="175"/>
        <v/>
      </c>
      <c r="FL56" s="54" t="str">
        <f t="shared" si="176"/>
        <v/>
      </c>
      <c r="FM56" s="54" t="str">
        <f t="shared" si="177"/>
        <v/>
      </c>
      <c r="FN56" s="54" t="str">
        <f t="shared" si="178"/>
        <v/>
      </c>
      <c r="FO56" s="54" t="str">
        <f t="shared" si="179"/>
        <v/>
      </c>
    </row>
    <row r="57" spans="1:171" ht="17.25">
      <c r="A57" s="222">
        <v>52</v>
      </c>
      <c r="B57" s="222">
        <f>COUNTIF('中間シート (2)'!M:M,行政集計シート※記入不要です!A57)</f>
        <v>0</v>
      </c>
      <c r="C57" s="230" t="str">
        <f t="shared" si="186"/>
        <v/>
      </c>
      <c r="D57" s="230" t="str">
        <f t="shared" si="185"/>
        <v/>
      </c>
      <c r="E57" s="230" t="str">
        <f t="shared" si="182"/>
        <v/>
      </c>
      <c r="F57" s="231"/>
      <c r="G57" s="224" t="str">
        <f>IFERROR(VLOOKUP($A57,'中間シート (2)'!$M$6:$AR$65,G$1,FALSE),"")</f>
        <v/>
      </c>
      <c r="H57" s="224" t="str">
        <f>IFERROR(VLOOKUP($A57,'中間シート (2)'!$M$6:$AR$65,H$1,FALSE),"")</f>
        <v/>
      </c>
      <c r="I57" s="224" t="str">
        <f>IFERROR(VLOOKUP($A57,'中間シート (2)'!$M$6:$AR$65,I$1,FALSE),"")</f>
        <v/>
      </c>
      <c r="J57" s="224" t="str">
        <f>IFERROR(VLOOKUP($A57,'中間シート (2)'!$M$6:$AR$65,J$1,FALSE),"")</f>
        <v/>
      </c>
      <c r="K57" s="224" t="str">
        <f>IFERROR(VLOOKUP($A57,'中間シート (2)'!$M$6:$AR$65,K$1,FALSE),"")</f>
        <v/>
      </c>
      <c r="L57" s="224" t="str">
        <f>IFERROR(VLOOKUP($A57,'中間シート (2)'!$M$6:$AR$65,L$1,FALSE),"")</f>
        <v/>
      </c>
      <c r="M57" s="224" t="str">
        <f>IFERROR(VLOOKUP($A57,'中間シート (2)'!$M$6:$AR$65,M$1,FALSE),"")</f>
        <v/>
      </c>
      <c r="N57" s="224" t="str">
        <f>IFERROR(VLOOKUP($A57,'中間シート (2)'!$M$6:$AR$65,N$1,FALSE),"")</f>
        <v/>
      </c>
      <c r="O57" s="224" t="str">
        <f>IFERROR(VLOOKUP($A57,'中間シート (2)'!$M$6:$AR$65,O$1,FALSE),"")</f>
        <v/>
      </c>
      <c r="P57" s="224" t="str">
        <f>IFERROR(VLOOKUP($A57,'中間シート (2)'!$M$6:$AR$65,P$1,FALSE),"")</f>
        <v/>
      </c>
      <c r="Q57" s="224" t="str">
        <f>IFERROR(VLOOKUP($A57,'中間シート (2)'!$M$6:$AR$65,Q$1,FALSE),"")</f>
        <v/>
      </c>
      <c r="R57" s="224" t="str">
        <f>IFERROR(VLOOKUP($A57,'中間シート (2)'!$M$6:$AR$65,R$1,FALSE),"")</f>
        <v/>
      </c>
      <c r="S57" s="224" t="str">
        <f>IFERROR(VLOOKUP($A57,'中間シート (2)'!$M$6:$AR$65,S$1,FALSE),"")</f>
        <v/>
      </c>
      <c r="T57" s="224" t="str">
        <f>IFERROR(VLOOKUP($A57,'中間シート (2)'!$M$6:$AR$65,T$1,FALSE),"")</f>
        <v/>
      </c>
      <c r="U57" s="224" t="str">
        <f>IFERROR(VLOOKUP($A57,'中間シート (2)'!$M$6:$AR$65,U$1,FALSE),"")</f>
        <v/>
      </c>
      <c r="V57" s="224"/>
      <c r="W57" s="224" t="str">
        <f>IFERROR(VLOOKUP($A57,'中間シート (2)'!$M$6:$AR$65,W$1,FALSE),"")</f>
        <v/>
      </c>
      <c r="X57" s="224" t="str">
        <f>IFERROR(VLOOKUP($A57,'中間シート (2)'!$M$6:$AR$65,X$1,FALSE),"")</f>
        <v/>
      </c>
      <c r="Y57" s="224" t="str">
        <f>IFERROR(VLOOKUP($A57,'中間シート (2)'!$M$6:$AR$65,Y$1,FALSE),"")</f>
        <v/>
      </c>
      <c r="Z57" s="224" t="str">
        <f>IFERROR(VLOOKUP($A57,'中間シート (2)'!$M$6:$AR$65,Z$1,FALSE),"")</f>
        <v/>
      </c>
      <c r="AA57" s="224" t="str">
        <f>IFERROR(VLOOKUP($A57,'中間シート (2)'!$M$6:$AR$65,AA$1,FALSE),"")</f>
        <v/>
      </c>
      <c r="AB57" s="224" t="str">
        <f>IFERROR(VLOOKUP($A57,'中間シート (2)'!$M$6:$AR$65,AB$1,FALSE),"")</f>
        <v/>
      </c>
      <c r="AC57" s="224" t="str">
        <f>IFERROR(VLOOKUP($A57,'中間シート (2)'!$M$6:$AR$65,AC$1,FALSE),"")</f>
        <v/>
      </c>
      <c r="AD57" s="224" t="str">
        <f>IFERROR(VLOOKUP($A57,'中間シート (2)'!$M$6:$AR$65,AD$1,FALSE),"")</f>
        <v/>
      </c>
      <c r="AE57" s="224"/>
      <c r="AF57" s="224"/>
      <c r="AG57" s="224"/>
      <c r="AH57" s="236" t="str">
        <f>IFERROR(VLOOKUP($A57,'中間シート (2)'!$M$6:$BC$67,AH$1,FALSE),"")</f>
        <v/>
      </c>
      <c r="AI57" s="236" t="str">
        <f>IFERROR(VLOOKUP($A57,'中間シート (2)'!$M$6:$BC$67,AI$1,FALSE),"")</f>
        <v/>
      </c>
      <c r="AJ57" s="236" t="str">
        <f>IFERROR(VLOOKUP($A57,'中間シート (2)'!$M$6:$BC$67,AJ$1,FALSE),"")</f>
        <v/>
      </c>
      <c r="AK57" s="236" t="str">
        <f>IFERROR(VLOOKUP($A57,'中間シート (2)'!$M$6:$BC$67,AK$1,FALSE),"")</f>
        <v/>
      </c>
      <c r="AL57" s="236" t="str">
        <f>IFERROR(VLOOKUP($A57,'中間シート (2)'!$M$6:$BC$67,AL$1,FALSE),"")</f>
        <v/>
      </c>
      <c r="AM57" s="236" t="str">
        <f>IFERROR(VLOOKUP($A57,'中間シート (2)'!$M$6:$BC$67,AM$1,FALSE),"")</f>
        <v/>
      </c>
      <c r="AN57" s="236" t="str">
        <f>IFERROR(VLOOKUP($A57,'中間シート (2)'!$M$6:$BC$67,AN$1,FALSE),"")</f>
        <v/>
      </c>
      <c r="AO57" s="236" t="str">
        <f>IFERROR(VLOOKUP($A57,'中間シート (2)'!$M$6:$BC$67,AO$1,FALSE),"")</f>
        <v/>
      </c>
      <c r="AR57" s="225"/>
      <c r="AS57" s="225"/>
      <c r="AT57" s="225"/>
      <c r="AU57" s="54">
        <f t="shared" si="183"/>
        <v>41</v>
      </c>
      <c r="AV57" s="54">
        <f t="shared" si="184"/>
        <v>41</v>
      </c>
      <c r="AW57" s="54" t="str">
        <f t="shared" si="59"/>
        <v/>
      </c>
      <c r="AX57" s="54" t="str">
        <f t="shared" si="60"/>
        <v/>
      </c>
      <c r="AY57" s="54" t="str">
        <f t="shared" si="61"/>
        <v/>
      </c>
      <c r="AZ57" s="54" t="str">
        <f t="shared" si="62"/>
        <v/>
      </c>
      <c r="BA57" s="54" t="str">
        <f t="shared" si="63"/>
        <v/>
      </c>
      <c r="BB57" s="54" t="str">
        <f ca="1">IF(AB57="","",IF(COUNTIF(エラー23シート!$G$5:$G$79, OFFSET(I57,IF(H57="",0,-H57+1),0)*100+OFFSET(X57,IF(H57="",0,-H57+1),0)*10+AB57)&gt;0,23,""))</f>
        <v/>
      </c>
      <c r="BC57" s="54" t="str">
        <f t="shared" si="64"/>
        <v/>
      </c>
      <c r="BD57" s="54" t="str">
        <f t="shared" si="65"/>
        <v/>
      </c>
      <c r="BE57" s="54" t="str">
        <f t="shared" si="66"/>
        <v/>
      </c>
      <c r="BF57" s="54" t="str">
        <f t="shared" si="67"/>
        <v/>
      </c>
      <c r="BG57" s="54" t="str">
        <f t="shared" si="68"/>
        <v/>
      </c>
      <c r="BH57" s="54" t="str">
        <f t="shared" si="69"/>
        <v/>
      </c>
      <c r="BI57" s="54" t="str">
        <f t="shared" si="70"/>
        <v/>
      </c>
      <c r="BJ57" s="54" t="str">
        <f t="shared" si="71"/>
        <v/>
      </c>
      <c r="BK57" s="54" t="str">
        <f t="shared" si="72"/>
        <v/>
      </c>
      <c r="BL57" s="54" t="str">
        <f t="shared" si="73"/>
        <v/>
      </c>
      <c r="BM57" s="54" t="str">
        <f t="shared" si="74"/>
        <v/>
      </c>
      <c r="BN57" s="54" t="str">
        <f t="shared" si="75"/>
        <v/>
      </c>
      <c r="BO57" s="54" t="str">
        <f t="shared" si="76"/>
        <v/>
      </c>
      <c r="BP57" s="54" t="str">
        <f t="shared" si="77"/>
        <v/>
      </c>
      <c r="BQ57" s="54" t="str">
        <f t="shared" si="78"/>
        <v/>
      </c>
      <c r="BR57" s="54" t="str">
        <f t="shared" si="79"/>
        <v/>
      </c>
      <c r="BS57" s="226" t="str">
        <f t="shared" si="80"/>
        <v/>
      </c>
      <c r="BT57" s="54" t="str">
        <f t="shared" si="81"/>
        <v/>
      </c>
      <c r="BU57" s="54" t="str">
        <f t="shared" si="82"/>
        <v/>
      </c>
      <c r="BV57" s="54" t="str">
        <f t="shared" si="83"/>
        <v/>
      </c>
      <c r="BW57" s="54" t="str">
        <f t="shared" si="84"/>
        <v/>
      </c>
      <c r="BX57" s="54" t="str">
        <f t="shared" si="85"/>
        <v/>
      </c>
      <c r="BY57" s="54" t="str">
        <f t="shared" si="86"/>
        <v/>
      </c>
      <c r="BZ57" s="54" t="str">
        <f t="shared" si="87"/>
        <v/>
      </c>
      <c r="CA57" s="54" t="str">
        <f t="shared" si="88"/>
        <v/>
      </c>
      <c r="CB57" s="54" t="str">
        <f t="shared" si="89"/>
        <v/>
      </c>
      <c r="CC57" s="54" t="str">
        <f t="shared" si="90"/>
        <v/>
      </c>
      <c r="CD57" s="54" t="str">
        <f t="shared" si="91"/>
        <v/>
      </c>
      <c r="CE57" s="54" t="str">
        <f t="shared" si="92"/>
        <v/>
      </c>
      <c r="CF57" s="54" t="str">
        <f t="shared" si="93"/>
        <v/>
      </c>
      <c r="CG57" s="54" t="str">
        <f t="shared" si="94"/>
        <v/>
      </c>
      <c r="CH57" s="54" t="str">
        <f t="shared" si="95"/>
        <v/>
      </c>
      <c r="CI57" s="54" t="str">
        <f t="shared" si="96"/>
        <v/>
      </c>
      <c r="CJ57" s="54" t="str">
        <f t="shared" si="97"/>
        <v/>
      </c>
      <c r="CK57" s="54" t="str">
        <f t="shared" si="98"/>
        <v/>
      </c>
      <c r="CL57" s="227" t="str">
        <f t="shared" si="99"/>
        <v/>
      </c>
      <c r="CM57" s="54" t="str">
        <f t="shared" si="100"/>
        <v/>
      </c>
      <c r="CN57" s="54" t="str">
        <f t="shared" si="101"/>
        <v/>
      </c>
      <c r="CO57" s="54" t="str">
        <f t="shared" si="102"/>
        <v/>
      </c>
      <c r="CP57" s="54" t="str">
        <f t="shared" si="103"/>
        <v/>
      </c>
      <c r="CQ57" s="54" t="str">
        <f t="shared" si="104"/>
        <v/>
      </c>
      <c r="CR57" s="54" t="str">
        <f t="shared" si="105"/>
        <v/>
      </c>
      <c r="CS57" s="54" t="str">
        <f t="shared" si="106"/>
        <v/>
      </c>
      <c r="CT57" s="54" t="str">
        <f t="shared" si="107"/>
        <v/>
      </c>
      <c r="CU57" s="54" t="str">
        <f t="shared" si="108"/>
        <v/>
      </c>
      <c r="CV57" s="228">
        <f t="shared" si="109"/>
        <v>0</v>
      </c>
      <c r="CW57" s="54" t="str">
        <f t="shared" si="110"/>
        <v/>
      </c>
      <c r="CX57" s="54" t="str">
        <f t="shared" si="111"/>
        <v/>
      </c>
      <c r="CY57" s="54" t="str">
        <f t="shared" si="112"/>
        <v/>
      </c>
      <c r="CZ57" s="54" t="str">
        <f t="shared" si="113"/>
        <v/>
      </c>
      <c r="DA57" s="54" t="str">
        <f t="shared" si="114"/>
        <v/>
      </c>
      <c r="DB57" s="54" t="str">
        <f t="shared" si="115"/>
        <v/>
      </c>
      <c r="DC57" s="54" t="str">
        <f t="shared" si="116"/>
        <v/>
      </c>
      <c r="DD57" s="54" t="str">
        <f t="shared" si="117"/>
        <v/>
      </c>
      <c r="DE57" s="54" t="str">
        <f t="shared" si="118"/>
        <v/>
      </c>
      <c r="DF57" s="54" t="str">
        <f t="shared" si="119"/>
        <v/>
      </c>
      <c r="DG57" s="54" t="str">
        <f t="shared" si="120"/>
        <v/>
      </c>
      <c r="DH57" s="54" t="str">
        <f t="shared" si="121"/>
        <v/>
      </c>
      <c r="DI57" s="54" t="str">
        <f t="shared" si="122"/>
        <v/>
      </c>
      <c r="DJ57" s="54" t="str">
        <f t="shared" si="123"/>
        <v/>
      </c>
      <c r="DK57" s="54" t="str">
        <f t="shared" si="124"/>
        <v/>
      </c>
      <c r="DL57" s="54" t="str">
        <f t="shared" si="125"/>
        <v/>
      </c>
      <c r="DM57" s="54" t="str">
        <f t="shared" si="126"/>
        <v/>
      </c>
      <c r="DN57" s="54" t="str">
        <f t="shared" si="127"/>
        <v/>
      </c>
      <c r="DO57" s="54" t="str">
        <f t="shared" si="128"/>
        <v/>
      </c>
      <c r="DP57" s="54" t="str">
        <f t="shared" si="129"/>
        <v/>
      </c>
      <c r="DQ57" s="54" t="str">
        <f t="shared" si="130"/>
        <v/>
      </c>
      <c r="DR57" s="54" t="str">
        <f t="shared" si="131"/>
        <v/>
      </c>
      <c r="DS57" s="54" t="str">
        <f t="shared" si="132"/>
        <v/>
      </c>
      <c r="DT57" s="54" t="str">
        <f t="shared" si="133"/>
        <v/>
      </c>
      <c r="DU57" s="54" t="str">
        <f t="shared" si="134"/>
        <v/>
      </c>
      <c r="DV57" s="54" t="str">
        <f t="shared" si="135"/>
        <v/>
      </c>
      <c r="DW57" s="54" t="str">
        <f t="shared" si="136"/>
        <v/>
      </c>
      <c r="DX57" s="54" t="str">
        <f t="shared" si="137"/>
        <v/>
      </c>
      <c r="DY57" s="54" t="str">
        <f t="shared" si="138"/>
        <v/>
      </c>
      <c r="DZ57" s="54" t="str">
        <f t="shared" si="139"/>
        <v/>
      </c>
      <c r="EA57" s="54" t="str">
        <f t="shared" si="140"/>
        <v/>
      </c>
      <c r="EB57" s="54" t="str">
        <f t="shared" si="141"/>
        <v/>
      </c>
      <c r="EC57" s="54" t="str">
        <f t="shared" si="142"/>
        <v/>
      </c>
      <c r="ED57" s="54" t="str">
        <f t="shared" si="143"/>
        <v/>
      </c>
      <c r="EE57" s="54" t="str">
        <f t="shared" si="144"/>
        <v/>
      </c>
      <c r="EF57" s="54" t="str">
        <f t="shared" si="145"/>
        <v/>
      </c>
      <c r="EG57" s="54" t="str">
        <f t="shared" si="146"/>
        <v/>
      </c>
      <c r="EH57" s="54" t="str">
        <f t="shared" si="147"/>
        <v/>
      </c>
      <c r="EI57" s="54" t="str">
        <f t="shared" si="148"/>
        <v/>
      </c>
      <c r="EJ57" s="54" t="str">
        <f t="shared" si="149"/>
        <v/>
      </c>
      <c r="EK57" s="54" t="str">
        <f t="shared" si="150"/>
        <v/>
      </c>
      <c r="EL57" s="54" t="str">
        <f t="shared" si="151"/>
        <v/>
      </c>
      <c r="EM57" s="54" t="str">
        <f t="shared" si="152"/>
        <v/>
      </c>
      <c r="EN57" s="54" t="str">
        <f t="shared" si="153"/>
        <v/>
      </c>
      <c r="EO57" s="54" t="str">
        <f t="shared" si="154"/>
        <v/>
      </c>
      <c r="EP57" s="54" t="str">
        <f t="shared" si="155"/>
        <v/>
      </c>
      <c r="EQ57" s="228" t="str">
        <f t="shared" ca="1" si="156"/>
        <v/>
      </c>
      <c r="ER57" s="228" t="str">
        <f t="shared" ca="1" si="157"/>
        <v/>
      </c>
      <c r="ES57" s="54" t="str">
        <f t="shared" ca="1" si="158"/>
        <v/>
      </c>
      <c r="ET57" s="54" t="str">
        <f t="shared" ca="1" si="159"/>
        <v/>
      </c>
      <c r="EU57" s="54" t="str">
        <f t="shared" ca="1" si="160"/>
        <v/>
      </c>
      <c r="EV57" s="54" t="str">
        <f t="shared" ca="1" si="161"/>
        <v/>
      </c>
      <c r="EW57" s="54" t="str">
        <f t="shared" ca="1" si="162"/>
        <v/>
      </c>
      <c r="EX57" s="54" t="str">
        <f t="shared" ca="1" si="163"/>
        <v/>
      </c>
      <c r="EY57" s="54" t="str">
        <f t="shared" ca="1" si="164"/>
        <v/>
      </c>
      <c r="EZ57" s="54" t="str">
        <f t="shared" ca="1" si="165"/>
        <v/>
      </c>
      <c r="FA57" s="54" t="str">
        <f t="shared" ca="1" si="166"/>
        <v/>
      </c>
      <c r="FB57" s="54" t="str">
        <f t="shared" ca="1" si="167"/>
        <v/>
      </c>
      <c r="FC57" s="54" t="str">
        <f t="shared" ca="1" si="168"/>
        <v/>
      </c>
      <c r="FD57" s="228">
        <f t="shared" si="169"/>
        <v>1</v>
      </c>
      <c r="FE57" s="54" t="str">
        <f t="shared" si="170"/>
        <v/>
      </c>
      <c r="FF57" s="54" t="str">
        <f t="shared" si="171"/>
        <v/>
      </c>
      <c r="FG57" s="54" t="str">
        <f t="shared" si="172"/>
        <v/>
      </c>
      <c r="FH57" s="54" t="str">
        <f t="shared" si="173"/>
        <v/>
      </c>
      <c r="FI57" s="228" t="str">
        <f>IF(B57=0,"",COUNTIF(FD$6:FD57,FD57))</f>
        <v/>
      </c>
      <c r="FJ57" s="54" t="str">
        <f t="shared" si="174"/>
        <v/>
      </c>
      <c r="FK57" s="229" t="str">
        <f t="shared" si="175"/>
        <v/>
      </c>
      <c r="FL57" s="54" t="str">
        <f t="shared" si="176"/>
        <v/>
      </c>
      <c r="FM57" s="54" t="str">
        <f t="shared" si="177"/>
        <v/>
      </c>
      <c r="FN57" s="54" t="str">
        <f t="shared" si="178"/>
        <v/>
      </c>
      <c r="FO57" s="54" t="str">
        <f t="shared" si="179"/>
        <v/>
      </c>
    </row>
    <row r="58" spans="1:171" ht="17.25">
      <c r="A58" s="222">
        <v>53</v>
      </c>
      <c r="B58" s="222">
        <f>COUNTIF('中間シート (2)'!M:M,行政集計シート※記入不要です!A58)</f>
        <v>0</v>
      </c>
      <c r="C58" s="230" t="str">
        <f t="shared" si="186"/>
        <v/>
      </c>
      <c r="D58" s="230" t="str">
        <f t="shared" si="185"/>
        <v/>
      </c>
      <c r="E58" s="230" t="str">
        <f t="shared" si="182"/>
        <v/>
      </c>
      <c r="F58" s="231"/>
      <c r="G58" s="224" t="str">
        <f>IFERROR(VLOOKUP($A58,'中間シート (2)'!$M$6:$AR$65,G$1,FALSE),"")</f>
        <v/>
      </c>
      <c r="H58" s="224" t="str">
        <f>IFERROR(VLOOKUP($A58,'中間シート (2)'!$M$6:$AR$65,H$1,FALSE),"")</f>
        <v/>
      </c>
      <c r="I58" s="224" t="str">
        <f>IFERROR(VLOOKUP($A58,'中間シート (2)'!$M$6:$AR$65,I$1,FALSE),"")</f>
        <v/>
      </c>
      <c r="J58" s="224" t="str">
        <f>IFERROR(VLOOKUP($A58,'中間シート (2)'!$M$6:$AR$65,J$1,FALSE),"")</f>
        <v/>
      </c>
      <c r="K58" s="224" t="str">
        <f>IFERROR(VLOOKUP($A58,'中間シート (2)'!$M$6:$AR$65,K$1,FALSE),"")</f>
        <v/>
      </c>
      <c r="L58" s="224" t="str">
        <f>IFERROR(VLOOKUP($A58,'中間シート (2)'!$M$6:$AR$65,L$1,FALSE),"")</f>
        <v/>
      </c>
      <c r="M58" s="224" t="str">
        <f>IFERROR(VLOOKUP($A58,'中間シート (2)'!$M$6:$AR$65,M$1,FALSE),"")</f>
        <v/>
      </c>
      <c r="N58" s="224" t="str">
        <f>IFERROR(VLOOKUP($A58,'中間シート (2)'!$M$6:$AR$65,N$1,FALSE),"")</f>
        <v/>
      </c>
      <c r="O58" s="224" t="str">
        <f>IFERROR(VLOOKUP($A58,'中間シート (2)'!$M$6:$AR$65,O$1,FALSE),"")</f>
        <v/>
      </c>
      <c r="P58" s="224" t="str">
        <f>IFERROR(VLOOKUP($A58,'中間シート (2)'!$M$6:$AR$65,P$1,FALSE),"")</f>
        <v/>
      </c>
      <c r="Q58" s="224" t="str">
        <f>IFERROR(VLOOKUP($A58,'中間シート (2)'!$M$6:$AR$65,Q$1,FALSE),"")</f>
        <v/>
      </c>
      <c r="R58" s="224" t="str">
        <f>IFERROR(VLOOKUP($A58,'中間シート (2)'!$M$6:$AR$65,R$1,FALSE),"")</f>
        <v/>
      </c>
      <c r="S58" s="224" t="str">
        <f>IFERROR(VLOOKUP($A58,'中間シート (2)'!$M$6:$AR$65,S$1,FALSE),"")</f>
        <v/>
      </c>
      <c r="T58" s="224" t="str">
        <f>IFERROR(VLOOKUP($A58,'中間シート (2)'!$M$6:$AR$65,T$1,FALSE),"")</f>
        <v/>
      </c>
      <c r="U58" s="224" t="str">
        <f>IFERROR(VLOOKUP($A58,'中間シート (2)'!$M$6:$AR$65,U$1,FALSE),"")</f>
        <v/>
      </c>
      <c r="V58" s="224"/>
      <c r="W58" s="224" t="str">
        <f>IFERROR(VLOOKUP($A58,'中間シート (2)'!$M$6:$AR$65,W$1,FALSE),"")</f>
        <v/>
      </c>
      <c r="X58" s="224" t="str">
        <f>IFERROR(VLOOKUP($A58,'中間シート (2)'!$M$6:$AR$65,X$1,FALSE),"")</f>
        <v/>
      </c>
      <c r="Y58" s="224" t="str">
        <f>IFERROR(VLOOKUP($A58,'中間シート (2)'!$M$6:$AR$65,Y$1,FALSE),"")</f>
        <v/>
      </c>
      <c r="Z58" s="224" t="str">
        <f>IFERROR(VLOOKUP($A58,'中間シート (2)'!$M$6:$AR$65,Z$1,FALSE),"")</f>
        <v/>
      </c>
      <c r="AA58" s="224" t="str">
        <f>IFERROR(VLOOKUP($A58,'中間シート (2)'!$M$6:$AR$65,AA$1,FALSE),"")</f>
        <v/>
      </c>
      <c r="AB58" s="224" t="str">
        <f>IFERROR(VLOOKUP($A58,'中間シート (2)'!$M$6:$AR$65,AB$1,FALSE),"")</f>
        <v/>
      </c>
      <c r="AC58" s="224" t="str">
        <f>IFERROR(VLOOKUP($A58,'中間シート (2)'!$M$6:$AR$65,AC$1,FALSE),"")</f>
        <v/>
      </c>
      <c r="AD58" s="224" t="str">
        <f>IFERROR(VLOOKUP($A58,'中間シート (2)'!$M$6:$AR$65,AD$1,FALSE),"")</f>
        <v/>
      </c>
      <c r="AE58" s="224"/>
      <c r="AF58" s="224"/>
      <c r="AG58" s="224"/>
      <c r="AH58" s="236" t="str">
        <f>IFERROR(VLOOKUP($A58,'中間シート (2)'!$M$6:$BC$67,AH$1,FALSE),"")</f>
        <v/>
      </c>
      <c r="AI58" s="236" t="str">
        <f>IFERROR(VLOOKUP($A58,'中間シート (2)'!$M$6:$BC$67,AI$1,FALSE),"")</f>
        <v/>
      </c>
      <c r="AJ58" s="236" t="str">
        <f>IFERROR(VLOOKUP($A58,'中間シート (2)'!$M$6:$BC$67,AJ$1,FALSE),"")</f>
        <v/>
      </c>
      <c r="AK58" s="236" t="str">
        <f>IFERROR(VLOOKUP($A58,'中間シート (2)'!$M$6:$BC$67,AK$1,FALSE),"")</f>
        <v/>
      </c>
      <c r="AL58" s="236" t="str">
        <f>IFERROR(VLOOKUP($A58,'中間シート (2)'!$M$6:$BC$67,AL$1,FALSE),"")</f>
        <v/>
      </c>
      <c r="AM58" s="236" t="str">
        <f>IFERROR(VLOOKUP($A58,'中間シート (2)'!$M$6:$BC$67,AM$1,FALSE),"")</f>
        <v/>
      </c>
      <c r="AN58" s="236" t="str">
        <f>IFERROR(VLOOKUP($A58,'中間シート (2)'!$M$6:$BC$67,AN$1,FALSE),"")</f>
        <v/>
      </c>
      <c r="AO58" s="236" t="str">
        <f>IFERROR(VLOOKUP($A58,'中間シート (2)'!$M$6:$BC$67,AO$1,FALSE),"")</f>
        <v/>
      </c>
      <c r="AR58" s="225"/>
      <c r="AS58" s="225"/>
      <c r="AT58" s="225"/>
      <c r="AU58" s="54">
        <f t="shared" si="183"/>
        <v>41</v>
      </c>
      <c r="AV58" s="54">
        <f t="shared" si="184"/>
        <v>41</v>
      </c>
      <c r="AW58" s="54" t="str">
        <f t="shared" si="59"/>
        <v/>
      </c>
      <c r="AX58" s="54" t="str">
        <f t="shared" si="60"/>
        <v/>
      </c>
      <c r="AY58" s="54" t="str">
        <f t="shared" si="61"/>
        <v/>
      </c>
      <c r="AZ58" s="54" t="str">
        <f t="shared" si="62"/>
        <v/>
      </c>
      <c r="BA58" s="54" t="str">
        <f t="shared" si="63"/>
        <v/>
      </c>
      <c r="BB58" s="54" t="str">
        <f ca="1">IF(AB58="","",IF(COUNTIF(エラー23シート!$G$5:$G$79, OFFSET(I58,IF(H58="",0,-H58+1),0)*100+OFFSET(X58,IF(H58="",0,-H58+1),0)*10+AB58)&gt;0,23,""))</f>
        <v/>
      </c>
      <c r="BC58" s="54" t="str">
        <f t="shared" si="64"/>
        <v/>
      </c>
      <c r="BD58" s="54" t="str">
        <f t="shared" si="65"/>
        <v/>
      </c>
      <c r="BE58" s="54" t="str">
        <f t="shared" si="66"/>
        <v/>
      </c>
      <c r="BF58" s="54" t="str">
        <f t="shared" si="67"/>
        <v/>
      </c>
      <c r="BG58" s="54" t="str">
        <f t="shared" si="68"/>
        <v/>
      </c>
      <c r="BH58" s="54" t="str">
        <f t="shared" si="69"/>
        <v/>
      </c>
      <c r="BI58" s="54" t="str">
        <f t="shared" si="70"/>
        <v/>
      </c>
      <c r="BJ58" s="54" t="str">
        <f t="shared" si="71"/>
        <v/>
      </c>
      <c r="BK58" s="54" t="str">
        <f t="shared" si="72"/>
        <v/>
      </c>
      <c r="BL58" s="54" t="str">
        <f t="shared" si="73"/>
        <v/>
      </c>
      <c r="BM58" s="54" t="str">
        <f t="shared" si="74"/>
        <v/>
      </c>
      <c r="BN58" s="54" t="str">
        <f t="shared" si="75"/>
        <v/>
      </c>
      <c r="BO58" s="54" t="str">
        <f t="shared" si="76"/>
        <v/>
      </c>
      <c r="BP58" s="54" t="str">
        <f t="shared" si="77"/>
        <v/>
      </c>
      <c r="BQ58" s="54" t="str">
        <f t="shared" si="78"/>
        <v/>
      </c>
      <c r="BR58" s="54" t="str">
        <f t="shared" si="79"/>
        <v/>
      </c>
      <c r="BS58" s="226" t="str">
        <f t="shared" si="80"/>
        <v/>
      </c>
      <c r="BT58" s="54" t="str">
        <f t="shared" si="81"/>
        <v/>
      </c>
      <c r="BU58" s="54" t="str">
        <f t="shared" si="82"/>
        <v/>
      </c>
      <c r="BV58" s="54" t="str">
        <f t="shared" si="83"/>
        <v/>
      </c>
      <c r="BW58" s="54" t="str">
        <f t="shared" si="84"/>
        <v/>
      </c>
      <c r="BX58" s="54" t="str">
        <f t="shared" si="85"/>
        <v/>
      </c>
      <c r="BY58" s="54" t="str">
        <f t="shared" si="86"/>
        <v/>
      </c>
      <c r="BZ58" s="54" t="str">
        <f t="shared" si="87"/>
        <v/>
      </c>
      <c r="CA58" s="54" t="str">
        <f t="shared" si="88"/>
        <v/>
      </c>
      <c r="CB58" s="54" t="str">
        <f t="shared" si="89"/>
        <v/>
      </c>
      <c r="CC58" s="54" t="str">
        <f t="shared" si="90"/>
        <v/>
      </c>
      <c r="CD58" s="54" t="str">
        <f t="shared" si="91"/>
        <v/>
      </c>
      <c r="CE58" s="54" t="str">
        <f t="shared" si="92"/>
        <v/>
      </c>
      <c r="CF58" s="54" t="str">
        <f t="shared" si="93"/>
        <v/>
      </c>
      <c r="CG58" s="54" t="str">
        <f t="shared" si="94"/>
        <v/>
      </c>
      <c r="CH58" s="54" t="str">
        <f t="shared" si="95"/>
        <v/>
      </c>
      <c r="CI58" s="54" t="str">
        <f t="shared" si="96"/>
        <v/>
      </c>
      <c r="CJ58" s="54" t="str">
        <f t="shared" si="97"/>
        <v/>
      </c>
      <c r="CK58" s="54" t="str">
        <f t="shared" si="98"/>
        <v/>
      </c>
      <c r="CL58" s="227" t="str">
        <f t="shared" si="99"/>
        <v/>
      </c>
      <c r="CM58" s="54" t="str">
        <f t="shared" si="100"/>
        <v/>
      </c>
      <c r="CN58" s="54" t="str">
        <f t="shared" si="101"/>
        <v/>
      </c>
      <c r="CO58" s="54" t="str">
        <f t="shared" si="102"/>
        <v/>
      </c>
      <c r="CP58" s="54" t="str">
        <f t="shared" si="103"/>
        <v/>
      </c>
      <c r="CQ58" s="54" t="str">
        <f t="shared" si="104"/>
        <v/>
      </c>
      <c r="CR58" s="54" t="str">
        <f t="shared" si="105"/>
        <v/>
      </c>
      <c r="CS58" s="54" t="str">
        <f t="shared" si="106"/>
        <v/>
      </c>
      <c r="CT58" s="54" t="str">
        <f t="shared" si="107"/>
        <v/>
      </c>
      <c r="CU58" s="54" t="str">
        <f t="shared" si="108"/>
        <v/>
      </c>
      <c r="CV58" s="228">
        <f t="shared" si="109"/>
        <v>0</v>
      </c>
      <c r="CW58" s="54" t="str">
        <f t="shared" si="110"/>
        <v/>
      </c>
      <c r="CX58" s="54" t="str">
        <f t="shared" si="111"/>
        <v/>
      </c>
      <c r="CY58" s="54" t="str">
        <f t="shared" si="112"/>
        <v/>
      </c>
      <c r="CZ58" s="54" t="str">
        <f t="shared" si="113"/>
        <v/>
      </c>
      <c r="DA58" s="54" t="str">
        <f t="shared" si="114"/>
        <v/>
      </c>
      <c r="DB58" s="54" t="str">
        <f t="shared" si="115"/>
        <v/>
      </c>
      <c r="DC58" s="54" t="str">
        <f t="shared" si="116"/>
        <v/>
      </c>
      <c r="DD58" s="54" t="str">
        <f t="shared" si="117"/>
        <v/>
      </c>
      <c r="DE58" s="54" t="str">
        <f t="shared" si="118"/>
        <v/>
      </c>
      <c r="DF58" s="54" t="str">
        <f t="shared" si="119"/>
        <v/>
      </c>
      <c r="DG58" s="54" t="str">
        <f t="shared" si="120"/>
        <v/>
      </c>
      <c r="DH58" s="54" t="str">
        <f t="shared" si="121"/>
        <v/>
      </c>
      <c r="DI58" s="54" t="str">
        <f t="shared" si="122"/>
        <v/>
      </c>
      <c r="DJ58" s="54" t="str">
        <f t="shared" si="123"/>
        <v/>
      </c>
      <c r="DK58" s="54" t="str">
        <f t="shared" si="124"/>
        <v/>
      </c>
      <c r="DL58" s="54" t="str">
        <f t="shared" si="125"/>
        <v/>
      </c>
      <c r="DM58" s="54" t="str">
        <f t="shared" si="126"/>
        <v/>
      </c>
      <c r="DN58" s="54" t="str">
        <f t="shared" si="127"/>
        <v/>
      </c>
      <c r="DO58" s="54" t="str">
        <f t="shared" si="128"/>
        <v/>
      </c>
      <c r="DP58" s="54" t="str">
        <f t="shared" si="129"/>
        <v/>
      </c>
      <c r="DQ58" s="54" t="str">
        <f t="shared" si="130"/>
        <v/>
      </c>
      <c r="DR58" s="54" t="str">
        <f t="shared" si="131"/>
        <v/>
      </c>
      <c r="DS58" s="54" t="str">
        <f t="shared" si="132"/>
        <v/>
      </c>
      <c r="DT58" s="54" t="str">
        <f t="shared" si="133"/>
        <v/>
      </c>
      <c r="DU58" s="54" t="str">
        <f t="shared" si="134"/>
        <v/>
      </c>
      <c r="DV58" s="54" t="str">
        <f t="shared" si="135"/>
        <v/>
      </c>
      <c r="DW58" s="54" t="str">
        <f t="shared" si="136"/>
        <v/>
      </c>
      <c r="DX58" s="54" t="str">
        <f t="shared" si="137"/>
        <v/>
      </c>
      <c r="DY58" s="54" t="str">
        <f t="shared" si="138"/>
        <v/>
      </c>
      <c r="DZ58" s="54" t="str">
        <f t="shared" si="139"/>
        <v/>
      </c>
      <c r="EA58" s="54" t="str">
        <f t="shared" si="140"/>
        <v/>
      </c>
      <c r="EB58" s="54" t="str">
        <f t="shared" si="141"/>
        <v/>
      </c>
      <c r="EC58" s="54" t="str">
        <f t="shared" si="142"/>
        <v/>
      </c>
      <c r="ED58" s="54" t="str">
        <f t="shared" si="143"/>
        <v/>
      </c>
      <c r="EE58" s="54" t="str">
        <f t="shared" si="144"/>
        <v/>
      </c>
      <c r="EF58" s="54" t="str">
        <f t="shared" si="145"/>
        <v/>
      </c>
      <c r="EG58" s="54" t="str">
        <f t="shared" si="146"/>
        <v/>
      </c>
      <c r="EH58" s="54" t="str">
        <f t="shared" si="147"/>
        <v/>
      </c>
      <c r="EI58" s="54" t="str">
        <f t="shared" si="148"/>
        <v/>
      </c>
      <c r="EJ58" s="54" t="str">
        <f t="shared" si="149"/>
        <v/>
      </c>
      <c r="EK58" s="54" t="str">
        <f t="shared" si="150"/>
        <v/>
      </c>
      <c r="EL58" s="54" t="str">
        <f t="shared" si="151"/>
        <v/>
      </c>
      <c r="EM58" s="54" t="str">
        <f t="shared" si="152"/>
        <v/>
      </c>
      <c r="EN58" s="54" t="str">
        <f t="shared" si="153"/>
        <v/>
      </c>
      <c r="EO58" s="54" t="str">
        <f t="shared" si="154"/>
        <v/>
      </c>
      <c r="EP58" s="54" t="str">
        <f t="shared" si="155"/>
        <v/>
      </c>
      <c r="EQ58" s="228" t="str">
        <f t="shared" ca="1" si="156"/>
        <v/>
      </c>
      <c r="ER58" s="228" t="str">
        <f t="shared" ca="1" si="157"/>
        <v/>
      </c>
      <c r="ES58" s="54" t="str">
        <f t="shared" ca="1" si="158"/>
        <v/>
      </c>
      <c r="ET58" s="54" t="str">
        <f t="shared" ca="1" si="159"/>
        <v/>
      </c>
      <c r="EU58" s="54" t="str">
        <f t="shared" ca="1" si="160"/>
        <v/>
      </c>
      <c r="EV58" s="54" t="str">
        <f t="shared" ca="1" si="161"/>
        <v/>
      </c>
      <c r="EW58" s="54" t="str">
        <f t="shared" ca="1" si="162"/>
        <v/>
      </c>
      <c r="EX58" s="54" t="str">
        <f t="shared" ca="1" si="163"/>
        <v/>
      </c>
      <c r="EY58" s="54" t="str">
        <f t="shared" ca="1" si="164"/>
        <v/>
      </c>
      <c r="EZ58" s="54" t="str">
        <f t="shared" ca="1" si="165"/>
        <v/>
      </c>
      <c r="FA58" s="54" t="str">
        <f t="shared" ca="1" si="166"/>
        <v/>
      </c>
      <c r="FB58" s="54" t="str">
        <f t="shared" ca="1" si="167"/>
        <v/>
      </c>
      <c r="FC58" s="54" t="str">
        <f t="shared" ca="1" si="168"/>
        <v/>
      </c>
      <c r="FD58" s="228">
        <f t="shared" si="169"/>
        <v>1</v>
      </c>
      <c r="FE58" s="54" t="str">
        <f t="shared" si="170"/>
        <v/>
      </c>
      <c r="FF58" s="54" t="str">
        <f t="shared" si="171"/>
        <v/>
      </c>
      <c r="FG58" s="54" t="str">
        <f t="shared" si="172"/>
        <v/>
      </c>
      <c r="FH58" s="54" t="str">
        <f t="shared" si="173"/>
        <v/>
      </c>
      <c r="FI58" s="228" t="str">
        <f>IF(B58=0,"",COUNTIF(FD$6:FD58,FD58))</f>
        <v/>
      </c>
      <c r="FJ58" s="54" t="str">
        <f t="shared" si="174"/>
        <v/>
      </c>
      <c r="FK58" s="229" t="str">
        <f t="shared" si="175"/>
        <v/>
      </c>
      <c r="FL58" s="54" t="str">
        <f t="shared" si="176"/>
        <v/>
      </c>
      <c r="FM58" s="54" t="str">
        <f t="shared" si="177"/>
        <v/>
      </c>
      <c r="FN58" s="54" t="str">
        <f t="shared" si="178"/>
        <v/>
      </c>
      <c r="FO58" s="54" t="str">
        <f t="shared" si="179"/>
        <v/>
      </c>
    </row>
    <row r="59" spans="1:171" ht="17.25">
      <c r="A59" s="222">
        <v>54</v>
      </c>
      <c r="B59" s="222">
        <f>COUNTIF('中間シート (2)'!M:M,行政集計シート※記入不要です!A59)</f>
        <v>0</v>
      </c>
      <c r="C59" s="230" t="str">
        <f t="shared" si="186"/>
        <v/>
      </c>
      <c r="D59" s="230" t="str">
        <f t="shared" si="185"/>
        <v/>
      </c>
      <c r="E59" s="230" t="str">
        <f t="shared" si="182"/>
        <v/>
      </c>
      <c r="F59" s="231"/>
      <c r="G59" s="224" t="str">
        <f>IFERROR(VLOOKUP($A59,'中間シート (2)'!$M$6:$AR$65,G$1,FALSE),"")</f>
        <v/>
      </c>
      <c r="H59" s="224" t="str">
        <f>IFERROR(VLOOKUP($A59,'中間シート (2)'!$M$6:$AR$65,H$1,FALSE),"")</f>
        <v/>
      </c>
      <c r="I59" s="224" t="str">
        <f>IFERROR(VLOOKUP($A59,'中間シート (2)'!$M$6:$AR$65,I$1,FALSE),"")</f>
        <v/>
      </c>
      <c r="J59" s="224" t="str">
        <f>IFERROR(VLOOKUP($A59,'中間シート (2)'!$M$6:$AR$65,J$1,FALSE),"")</f>
        <v/>
      </c>
      <c r="K59" s="224" t="str">
        <f>IFERROR(VLOOKUP($A59,'中間シート (2)'!$M$6:$AR$65,K$1,FALSE),"")</f>
        <v/>
      </c>
      <c r="L59" s="224" t="str">
        <f>IFERROR(VLOOKUP($A59,'中間シート (2)'!$M$6:$AR$65,L$1,FALSE),"")</f>
        <v/>
      </c>
      <c r="M59" s="224" t="str">
        <f>IFERROR(VLOOKUP($A59,'中間シート (2)'!$M$6:$AR$65,M$1,FALSE),"")</f>
        <v/>
      </c>
      <c r="N59" s="224" t="str">
        <f>IFERROR(VLOOKUP($A59,'中間シート (2)'!$M$6:$AR$65,N$1,FALSE),"")</f>
        <v/>
      </c>
      <c r="O59" s="224" t="str">
        <f>IFERROR(VLOOKUP($A59,'中間シート (2)'!$M$6:$AR$65,O$1,FALSE),"")</f>
        <v/>
      </c>
      <c r="P59" s="224" t="str">
        <f>IFERROR(VLOOKUP($A59,'中間シート (2)'!$M$6:$AR$65,P$1,FALSE),"")</f>
        <v/>
      </c>
      <c r="Q59" s="224" t="str">
        <f>IFERROR(VLOOKUP($A59,'中間シート (2)'!$M$6:$AR$65,Q$1,FALSE),"")</f>
        <v/>
      </c>
      <c r="R59" s="224" t="str">
        <f>IFERROR(VLOOKUP($A59,'中間シート (2)'!$M$6:$AR$65,R$1,FALSE),"")</f>
        <v/>
      </c>
      <c r="S59" s="224" t="str">
        <f>IFERROR(VLOOKUP($A59,'中間シート (2)'!$M$6:$AR$65,S$1,FALSE),"")</f>
        <v/>
      </c>
      <c r="T59" s="224" t="str">
        <f>IFERROR(VLOOKUP($A59,'中間シート (2)'!$M$6:$AR$65,T$1,FALSE),"")</f>
        <v/>
      </c>
      <c r="U59" s="224" t="str">
        <f>IFERROR(VLOOKUP($A59,'中間シート (2)'!$M$6:$AR$65,U$1,FALSE),"")</f>
        <v/>
      </c>
      <c r="V59" s="224"/>
      <c r="W59" s="224" t="str">
        <f>IFERROR(VLOOKUP($A59,'中間シート (2)'!$M$6:$AR$65,W$1,FALSE),"")</f>
        <v/>
      </c>
      <c r="X59" s="224" t="str">
        <f>IFERROR(VLOOKUP($A59,'中間シート (2)'!$M$6:$AR$65,X$1,FALSE),"")</f>
        <v/>
      </c>
      <c r="Y59" s="224" t="str">
        <f>IFERROR(VLOOKUP($A59,'中間シート (2)'!$M$6:$AR$65,Y$1,FALSE),"")</f>
        <v/>
      </c>
      <c r="Z59" s="224" t="str">
        <f>IFERROR(VLOOKUP($A59,'中間シート (2)'!$M$6:$AR$65,Z$1,FALSE),"")</f>
        <v/>
      </c>
      <c r="AA59" s="224" t="str">
        <f>IFERROR(VLOOKUP($A59,'中間シート (2)'!$M$6:$AR$65,AA$1,FALSE),"")</f>
        <v/>
      </c>
      <c r="AB59" s="224" t="str">
        <f>IFERROR(VLOOKUP($A59,'中間シート (2)'!$M$6:$AR$65,AB$1,FALSE),"")</f>
        <v/>
      </c>
      <c r="AC59" s="224" t="str">
        <f>IFERROR(VLOOKUP($A59,'中間シート (2)'!$M$6:$AR$65,AC$1,FALSE),"")</f>
        <v/>
      </c>
      <c r="AD59" s="224" t="str">
        <f>IFERROR(VLOOKUP($A59,'中間シート (2)'!$M$6:$AR$65,AD$1,FALSE),"")</f>
        <v/>
      </c>
      <c r="AE59" s="224"/>
      <c r="AF59" s="224"/>
      <c r="AG59" s="224"/>
      <c r="AH59" s="236" t="str">
        <f>IFERROR(VLOOKUP($A59,'中間シート (2)'!$M$6:$BC$67,AH$1,FALSE),"")</f>
        <v/>
      </c>
      <c r="AI59" s="236" t="str">
        <f>IFERROR(VLOOKUP($A59,'中間シート (2)'!$M$6:$BC$67,AI$1,FALSE),"")</f>
        <v/>
      </c>
      <c r="AJ59" s="236" t="str">
        <f>IFERROR(VLOOKUP($A59,'中間シート (2)'!$M$6:$BC$67,AJ$1,FALSE),"")</f>
        <v/>
      </c>
      <c r="AK59" s="236" t="str">
        <f>IFERROR(VLOOKUP($A59,'中間シート (2)'!$M$6:$BC$67,AK$1,FALSE),"")</f>
        <v/>
      </c>
      <c r="AL59" s="236" t="str">
        <f>IFERROR(VLOOKUP($A59,'中間シート (2)'!$M$6:$BC$67,AL$1,FALSE),"")</f>
        <v/>
      </c>
      <c r="AM59" s="236" t="str">
        <f>IFERROR(VLOOKUP($A59,'中間シート (2)'!$M$6:$BC$67,AM$1,FALSE),"")</f>
        <v/>
      </c>
      <c r="AN59" s="236" t="str">
        <f>IFERROR(VLOOKUP($A59,'中間シート (2)'!$M$6:$BC$67,AN$1,FALSE),"")</f>
        <v/>
      </c>
      <c r="AO59" s="236" t="str">
        <f>IFERROR(VLOOKUP($A59,'中間シート (2)'!$M$6:$BC$67,AO$1,FALSE),"")</f>
        <v/>
      </c>
      <c r="AR59" s="225"/>
      <c r="AS59" s="225"/>
      <c r="AT59" s="225"/>
      <c r="AU59" s="54">
        <f t="shared" si="183"/>
        <v>41</v>
      </c>
      <c r="AV59" s="54">
        <f t="shared" si="184"/>
        <v>41</v>
      </c>
      <c r="AW59" s="54" t="str">
        <f t="shared" si="59"/>
        <v/>
      </c>
      <c r="AX59" s="54" t="str">
        <f t="shared" si="60"/>
        <v/>
      </c>
      <c r="AY59" s="54" t="str">
        <f t="shared" si="61"/>
        <v/>
      </c>
      <c r="AZ59" s="54" t="str">
        <f t="shared" si="62"/>
        <v/>
      </c>
      <c r="BA59" s="54" t="str">
        <f t="shared" si="63"/>
        <v/>
      </c>
      <c r="BB59" s="54" t="str">
        <f ca="1">IF(AB59="","",IF(COUNTIF(エラー23シート!$G$5:$G$79, OFFSET(I59,IF(H59="",0,-H59+1),0)*100+OFFSET(X59,IF(H59="",0,-H59+1),0)*10+AB59)&gt;0,23,""))</f>
        <v/>
      </c>
      <c r="BC59" s="54" t="str">
        <f t="shared" si="64"/>
        <v/>
      </c>
      <c r="BD59" s="54" t="str">
        <f t="shared" si="65"/>
        <v/>
      </c>
      <c r="BE59" s="54" t="str">
        <f t="shared" si="66"/>
        <v/>
      </c>
      <c r="BF59" s="54" t="str">
        <f t="shared" si="67"/>
        <v/>
      </c>
      <c r="BG59" s="54" t="str">
        <f t="shared" si="68"/>
        <v/>
      </c>
      <c r="BH59" s="54" t="str">
        <f t="shared" si="69"/>
        <v/>
      </c>
      <c r="BI59" s="54" t="str">
        <f t="shared" si="70"/>
        <v/>
      </c>
      <c r="BJ59" s="54" t="str">
        <f t="shared" si="71"/>
        <v/>
      </c>
      <c r="BK59" s="54" t="str">
        <f t="shared" si="72"/>
        <v/>
      </c>
      <c r="BL59" s="54" t="str">
        <f t="shared" si="73"/>
        <v/>
      </c>
      <c r="BM59" s="54" t="str">
        <f t="shared" si="74"/>
        <v/>
      </c>
      <c r="BN59" s="54" t="str">
        <f t="shared" si="75"/>
        <v/>
      </c>
      <c r="BO59" s="54" t="str">
        <f t="shared" si="76"/>
        <v/>
      </c>
      <c r="BP59" s="54" t="str">
        <f t="shared" si="77"/>
        <v/>
      </c>
      <c r="BQ59" s="54" t="str">
        <f t="shared" si="78"/>
        <v/>
      </c>
      <c r="BR59" s="54" t="str">
        <f t="shared" si="79"/>
        <v/>
      </c>
      <c r="BS59" s="226" t="str">
        <f t="shared" si="80"/>
        <v/>
      </c>
      <c r="BT59" s="54" t="str">
        <f t="shared" si="81"/>
        <v/>
      </c>
      <c r="BU59" s="54" t="str">
        <f t="shared" si="82"/>
        <v/>
      </c>
      <c r="BV59" s="54" t="str">
        <f t="shared" si="83"/>
        <v/>
      </c>
      <c r="BW59" s="54" t="str">
        <f t="shared" si="84"/>
        <v/>
      </c>
      <c r="BX59" s="54" t="str">
        <f t="shared" si="85"/>
        <v/>
      </c>
      <c r="BY59" s="54" t="str">
        <f t="shared" si="86"/>
        <v/>
      </c>
      <c r="BZ59" s="54" t="str">
        <f t="shared" si="87"/>
        <v/>
      </c>
      <c r="CA59" s="54" t="str">
        <f t="shared" si="88"/>
        <v/>
      </c>
      <c r="CB59" s="54" t="str">
        <f t="shared" si="89"/>
        <v/>
      </c>
      <c r="CC59" s="54" t="str">
        <f t="shared" si="90"/>
        <v/>
      </c>
      <c r="CD59" s="54" t="str">
        <f t="shared" si="91"/>
        <v/>
      </c>
      <c r="CE59" s="54" t="str">
        <f t="shared" si="92"/>
        <v/>
      </c>
      <c r="CF59" s="54" t="str">
        <f t="shared" si="93"/>
        <v/>
      </c>
      <c r="CG59" s="54" t="str">
        <f t="shared" si="94"/>
        <v/>
      </c>
      <c r="CH59" s="54" t="str">
        <f t="shared" si="95"/>
        <v/>
      </c>
      <c r="CI59" s="54" t="str">
        <f t="shared" si="96"/>
        <v/>
      </c>
      <c r="CJ59" s="54" t="str">
        <f t="shared" si="97"/>
        <v/>
      </c>
      <c r="CK59" s="54" t="str">
        <f t="shared" si="98"/>
        <v/>
      </c>
      <c r="CL59" s="227" t="str">
        <f t="shared" si="99"/>
        <v/>
      </c>
      <c r="CM59" s="54" t="str">
        <f t="shared" si="100"/>
        <v/>
      </c>
      <c r="CN59" s="54" t="str">
        <f t="shared" si="101"/>
        <v/>
      </c>
      <c r="CO59" s="54" t="str">
        <f t="shared" si="102"/>
        <v/>
      </c>
      <c r="CP59" s="54" t="str">
        <f t="shared" si="103"/>
        <v/>
      </c>
      <c r="CQ59" s="54" t="str">
        <f t="shared" si="104"/>
        <v/>
      </c>
      <c r="CR59" s="54" t="str">
        <f t="shared" si="105"/>
        <v/>
      </c>
      <c r="CS59" s="54" t="str">
        <f t="shared" si="106"/>
        <v/>
      </c>
      <c r="CT59" s="54" t="str">
        <f t="shared" si="107"/>
        <v/>
      </c>
      <c r="CU59" s="54" t="str">
        <f t="shared" si="108"/>
        <v/>
      </c>
      <c r="CV59" s="228">
        <f t="shared" si="109"/>
        <v>0</v>
      </c>
      <c r="CW59" s="54" t="str">
        <f t="shared" si="110"/>
        <v/>
      </c>
      <c r="CX59" s="54" t="str">
        <f t="shared" si="111"/>
        <v/>
      </c>
      <c r="CY59" s="54" t="str">
        <f t="shared" si="112"/>
        <v/>
      </c>
      <c r="CZ59" s="54" t="str">
        <f t="shared" si="113"/>
        <v/>
      </c>
      <c r="DA59" s="54" t="str">
        <f t="shared" si="114"/>
        <v/>
      </c>
      <c r="DB59" s="54" t="str">
        <f t="shared" si="115"/>
        <v/>
      </c>
      <c r="DC59" s="54" t="str">
        <f t="shared" si="116"/>
        <v/>
      </c>
      <c r="DD59" s="54" t="str">
        <f t="shared" si="117"/>
        <v/>
      </c>
      <c r="DE59" s="54" t="str">
        <f t="shared" si="118"/>
        <v/>
      </c>
      <c r="DF59" s="54" t="str">
        <f t="shared" si="119"/>
        <v/>
      </c>
      <c r="DG59" s="54" t="str">
        <f t="shared" si="120"/>
        <v/>
      </c>
      <c r="DH59" s="54" t="str">
        <f t="shared" si="121"/>
        <v/>
      </c>
      <c r="DI59" s="54" t="str">
        <f t="shared" si="122"/>
        <v/>
      </c>
      <c r="DJ59" s="54" t="str">
        <f t="shared" si="123"/>
        <v/>
      </c>
      <c r="DK59" s="54" t="str">
        <f t="shared" si="124"/>
        <v/>
      </c>
      <c r="DL59" s="54" t="str">
        <f t="shared" si="125"/>
        <v/>
      </c>
      <c r="DM59" s="54" t="str">
        <f t="shared" si="126"/>
        <v/>
      </c>
      <c r="DN59" s="54" t="str">
        <f t="shared" si="127"/>
        <v/>
      </c>
      <c r="DO59" s="54" t="str">
        <f t="shared" si="128"/>
        <v/>
      </c>
      <c r="DP59" s="54" t="str">
        <f t="shared" si="129"/>
        <v/>
      </c>
      <c r="DQ59" s="54" t="str">
        <f t="shared" si="130"/>
        <v/>
      </c>
      <c r="DR59" s="54" t="str">
        <f t="shared" si="131"/>
        <v/>
      </c>
      <c r="DS59" s="54" t="str">
        <f t="shared" si="132"/>
        <v/>
      </c>
      <c r="DT59" s="54" t="str">
        <f t="shared" si="133"/>
        <v/>
      </c>
      <c r="DU59" s="54" t="str">
        <f t="shared" si="134"/>
        <v/>
      </c>
      <c r="DV59" s="54" t="str">
        <f t="shared" si="135"/>
        <v/>
      </c>
      <c r="DW59" s="54" t="str">
        <f t="shared" si="136"/>
        <v/>
      </c>
      <c r="DX59" s="54" t="str">
        <f t="shared" si="137"/>
        <v/>
      </c>
      <c r="DY59" s="54" t="str">
        <f t="shared" si="138"/>
        <v/>
      </c>
      <c r="DZ59" s="54" t="str">
        <f t="shared" si="139"/>
        <v/>
      </c>
      <c r="EA59" s="54" t="str">
        <f t="shared" si="140"/>
        <v/>
      </c>
      <c r="EB59" s="54" t="str">
        <f t="shared" si="141"/>
        <v/>
      </c>
      <c r="EC59" s="54" t="str">
        <f t="shared" si="142"/>
        <v/>
      </c>
      <c r="ED59" s="54" t="str">
        <f t="shared" si="143"/>
        <v/>
      </c>
      <c r="EE59" s="54" t="str">
        <f t="shared" si="144"/>
        <v/>
      </c>
      <c r="EF59" s="54" t="str">
        <f t="shared" si="145"/>
        <v/>
      </c>
      <c r="EG59" s="54" t="str">
        <f t="shared" si="146"/>
        <v/>
      </c>
      <c r="EH59" s="54" t="str">
        <f t="shared" si="147"/>
        <v/>
      </c>
      <c r="EI59" s="54" t="str">
        <f t="shared" si="148"/>
        <v/>
      </c>
      <c r="EJ59" s="54" t="str">
        <f t="shared" si="149"/>
        <v/>
      </c>
      <c r="EK59" s="54" t="str">
        <f t="shared" si="150"/>
        <v/>
      </c>
      <c r="EL59" s="54" t="str">
        <f t="shared" si="151"/>
        <v/>
      </c>
      <c r="EM59" s="54" t="str">
        <f t="shared" si="152"/>
        <v/>
      </c>
      <c r="EN59" s="54" t="str">
        <f t="shared" si="153"/>
        <v/>
      </c>
      <c r="EO59" s="54" t="str">
        <f t="shared" si="154"/>
        <v/>
      </c>
      <c r="EP59" s="54" t="str">
        <f t="shared" si="155"/>
        <v/>
      </c>
      <c r="EQ59" s="228" t="str">
        <f t="shared" ca="1" si="156"/>
        <v/>
      </c>
      <c r="ER59" s="228" t="str">
        <f t="shared" ca="1" si="157"/>
        <v/>
      </c>
      <c r="ES59" s="54" t="str">
        <f t="shared" ca="1" si="158"/>
        <v/>
      </c>
      <c r="ET59" s="54" t="str">
        <f t="shared" ca="1" si="159"/>
        <v/>
      </c>
      <c r="EU59" s="54" t="str">
        <f t="shared" ca="1" si="160"/>
        <v/>
      </c>
      <c r="EV59" s="54" t="str">
        <f t="shared" ca="1" si="161"/>
        <v/>
      </c>
      <c r="EW59" s="54" t="str">
        <f t="shared" ca="1" si="162"/>
        <v/>
      </c>
      <c r="EX59" s="54" t="str">
        <f t="shared" ca="1" si="163"/>
        <v/>
      </c>
      <c r="EY59" s="54" t="str">
        <f t="shared" ca="1" si="164"/>
        <v/>
      </c>
      <c r="EZ59" s="54" t="str">
        <f t="shared" ca="1" si="165"/>
        <v/>
      </c>
      <c r="FA59" s="54" t="str">
        <f t="shared" ca="1" si="166"/>
        <v/>
      </c>
      <c r="FB59" s="54" t="str">
        <f t="shared" ca="1" si="167"/>
        <v/>
      </c>
      <c r="FC59" s="54" t="str">
        <f t="shared" ca="1" si="168"/>
        <v/>
      </c>
      <c r="FD59" s="228">
        <f t="shared" si="169"/>
        <v>1</v>
      </c>
      <c r="FE59" s="54" t="str">
        <f t="shared" si="170"/>
        <v/>
      </c>
      <c r="FF59" s="54" t="str">
        <f t="shared" si="171"/>
        <v/>
      </c>
      <c r="FG59" s="54" t="str">
        <f t="shared" si="172"/>
        <v/>
      </c>
      <c r="FH59" s="54" t="str">
        <f t="shared" si="173"/>
        <v/>
      </c>
      <c r="FI59" s="228" t="str">
        <f>IF(B59=0,"",COUNTIF(FD$6:FD59,FD59))</f>
        <v/>
      </c>
      <c r="FJ59" s="54" t="str">
        <f t="shared" si="174"/>
        <v/>
      </c>
      <c r="FK59" s="229" t="str">
        <f t="shared" si="175"/>
        <v/>
      </c>
      <c r="FL59" s="54" t="str">
        <f t="shared" si="176"/>
        <v/>
      </c>
      <c r="FM59" s="54" t="str">
        <f t="shared" si="177"/>
        <v/>
      </c>
      <c r="FN59" s="54" t="str">
        <f t="shared" si="178"/>
        <v/>
      </c>
      <c r="FO59" s="54" t="str">
        <f t="shared" si="179"/>
        <v/>
      </c>
    </row>
    <row r="60" spans="1:171" ht="17.25">
      <c r="A60" s="222">
        <v>55</v>
      </c>
      <c r="B60" s="222">
        <f>COUNTIF('中間シート (2)'!M:M,行政集計シート※記入不要です!A60)</f>
        <v>0</v>
      </c>
      <c r="C60" s="230" t="str">
        <f t="shared" si="186"/>
        <v/>
      </c>
      <c r="D60" s="230" t="str">
        <f t="shared" si="185"/>
        <v/>
      </c>
      <c r="E60" s="230" t="str">
        <f t="shared" si="182"/>
        <v/>
      </c>
      <c r="F60" s="231"/>
      <c r="G60" s="224" t="str">
        <f>IFERROR(VLOOKUP($A60,'中間シート (2)'!$M$6:$AR$65,G$1,FALSE),"")</f>
        <v/>
      </c>
      <c r="H60" s="224" t="str">
        <f>IFERROR(VLOOKUP($A60,'中間シート (2)'!$M$6:$AR$65,H$1,FALSE),"")</f>
        <v/>
      </c>
      <c r="I60" s="224" t="str">
        <f>IFERROR(VLOOKUP($A60,'中間シート (2)'!$M$6:$AR$65,I$1,FALSE),"")</f>
        <v/>
      </c>
      <c r="J60" s="224" t="str">
        <f>IFERROR(VLOOKUP($A60,'中間シート (2)'!$M$6:$AR$65,J$1,FALSE),"")</f>
        <v/>
      </c>
      <c r="K60" s="224" t="str">
        <f>IFERROR(VLOOKUP($A60,'中間シート (2)'!$M$6:$AR$65,K$1,FALSE),"")</f>
        <v/>
      </c>
      <c r="L60" s="224" t="str">
        <f>IFERROR(VLOOKUP($A60,'中間シート (2)'!$M$6:$AR$65,L$1,FALSE),"")</f>
        <v/>
      </c>
      <c r="M60" s="224" t="str">
        <f>IFERROR(VLOOKUP($A60,'中間シート (2)'!$M$6:$AR$65,M$1,FALSE),"")</f>
        <v/>
      </c>
      <c r="N60" s="224" t="str">
        <f>IFERROR(VLOOKUP($A60,'中間シート (2)'!$M$6:$AR$65,N$1,FALSE),"")</f>
        <v/>
      </c>
      <c r="O60" s="224" t="str">
        <f>IFERROR(VLOOKUP($A60,'中間シート (2)'!$M$6:$AR$65,O$1,FALSE),"")</f>
        <v/>
      </c>
      <c r="P60" s="224" t="str">
        <f>IFERROR(VLOOKUP($A60,'中間シート (2)'!$M$6:$AR$65,P$1,FALSE),"")</f>
        <v/>
      </c>
      <c r="Q60" s="224" t="str">
        <f>IFERROR(VLOOKUP($A60,'中間シート (2)'!$M$6:$AR$65,Q$1,FALSE),"")</f>
        <v/>
      </c>
      <c r="R60" s="224" t="str">
        <f>IFERROR(VLOOKUP($A60,'中間シート (2)'!$M$6:$AR$65,R$1,FALSE),"")</f>
        <v/>
      </c>
      <c r="S60" s="224" t="str">
        <f>IFERROR(VLOOKUP($A60,'中間シート (2)'!$M$6:$AR$65,S$1,FALSE),"")</f>
        <v/>
      </c>
      <c r="T60" s="224" t="str">
        <f>IFERROR(VLOOKUP($A60,'中間シート (2)'!$M$6:$AR$65,T$1,FALSE),"")</f>
        <v/>
      </c>
      <c r="U60" s="224" t="str">
        <f>IFERROR(VLOOKUP($A60,'中間シート (2)'!$M$6:$AR$65,U$1,FALSE),"")</f>
        <v/>
      </c>
      <c r="V60" s="224"/>
      <c r="W60" s="224" t="str">
        <f>IFERROR(VLOOKUP($A60,'中間シート (2)'!$M$6:$AR$65,W$1,FALSE),"")</f>
        <v/>
      </c>
      <c r="X60" s="224" t="str">
        <f>IFERROR(VLOOKUP($A60,'中間シート (2)'!$M$6:$AR$65,X$1,FALSE),"")</f>
        <v/>
      </c>
      <c r="Y60" s="224" t="str">
        <f>IFERROR(VLOOKUP($A60,'中間シート (2)'!$M$6:$AR$65,Y$1,FALSE),"")</f>
        <v/>
      </c>
      <c r="Z60" s="224" t="str">
        <f>IFERROR(VLOOKUP($A60,'中間シート (2)'!$M$6:$AR$65,Z$1,FALSE),"")</f>
        <v/>
      </c>
      <c r="AA60" s="224" t="str">
        <f>IFERROR(VLOOKUP($A60,'中間シート (2)'!$M$6:$AR$65,AA$1,FALSE),"")</f>
        <v/>
      </c>
      <c r="AB60" s="224" t="str">
        <f>IFERROR(VLOOKUP($A60,'中間シート (2)'!$M$6:$AR$65,AB$1,FALSE),"")</f>
        <v/>
      </c>
      <c r="AC60" s="224" t="str">
        <f>IFERROR(VLOOKUP($A60,'中間シート (2)'!$M$6:$AR$65,AC$1,FALSE),"")</f>
        <v/>
      </c>
      <c r="AD60" s="224" t="str">
        <f>IFERROR(VLOOKUP($A60,'中間シート (2)'!$M$6:$AR$65,AD$1,FALSE),"")</f>
        <v/>
      </c>
      <c r="AE60" s="224"/>
      <c r="AF60" s="224"/>
      <c r="AG60" s="224"/>
      <c r="AH60" s="236" t="str">
        <f>IFERROR(VLOOKUP($A60,'中間シート (2)'!$M$6:$BC$67,AH$1,FALSE),"")</f>
        <v/>
      </c>
      <c r="AI60" s="236" t="str">
        <f>IFERROR(VLOOKUP($A60,'中間シート (2)'!$M$6:$BC$67,AI$1,FALSE),"")</f>
        <v/>
      </c>
      <c r="AJ60" s="236" t="str">
        <f>IFERROR(VLOOKUP($A60,'中間シート (2)'!$M$6:$BC$67,AJ$1,FALSE),"")</f>
        <v/>
      </c>
      <c r="AK60" s="236" t="str">
        <f>IFERROR(VLOOKUP($A60,'中間シート (2)'!$M$6:$BC$67,AK$1,FALSE),"")</f>
        <v/>
      </c>
      <c r="AL60" s="236" t="str">
        <f>IFERROR(VLOOKUP($A60,'中間シート (2)'!$M$6:$BC$67,AL$1,FALSE),"")</f>
        <v/>
      </c>
      <c r="AM60" s="236" t="str">
        <f>IFERROR(VLOOKUP($A60,'中間シート (2)'!$M$6:$BC$67,AM$1,FALSE),"")</f>
        <v/>
      </c>
      <c r="AN60" s="236" t="str">
        <f>IFERROR(VLOOKUP($A60,'中間シート (2)'!$M$6:$BC$67,AN$1,FALSE),"")</f>
        <v/>
      </c>
      <c r="AO60" s="236" t="str">
        <f>IFERROR(VLOOKUP($A60,'中間シート (2)'!$M$6:$BC$67,AO$1,FALSE),"")</f>
        <v/>
      </c>
      <c r="AR60" s="225"/>
      <c r="AS60" s="225"/>
      <c r="AT60" s="225"/>
      <c r="AU60" s="54">
        <f t="shared" si="183"/>
        <v>41</v>
      </c>
      <c r="AV60" s="54">
        <f t="shared" si="184"/>
        <v>41</v>
      </c>
      <c r="AW60" s="54" t="str">
        <f t="shared" si="59"/>
        <v/>
      </c>
      <c r="AX60" s="54" t="str">
        <f t="shared" si="60"/>
        <v/>
      </c>
      <c r="AY60" s="54" t="str">
        <f t="shared" si="61"/>
        <v/>
      </c>
      <c r="AZ60" s="54" t="str">
        <f t="shared" si="62"/>
        <v/>
      </c>
      <c r="BA60" s="54" t="str">
        <f t="shared" si="63"/>
        <v/>
      </c>
      <c r="BB60" s="54" t="str">
        <f ca="1">IF(AB60="","",IF(COUNTIF(エラー23シート!$G$5:$G$79, OFFSET(I60,IF(H60="",0,-H60+1),0)*100+OFFSET(X60,IF(H60="",0,-H60+1),0)*10+AB60)&gt;0,23,""))</f>
        <v/>
      </c>
      <c r="BC60" s="54" t="str">
        <f t="shared" si="64"/>
        <v/>
      </c>
      <c r="BD60" s="54" t="str">
        <f t="shared" si="65"/>
        <v/>
      </c>
      <c r="BE60" s="54" t="str">
        <f t="shared" si="66"/>
        <v/>
      </c>
      <c r="BF60" s="54" t="str">
        <f t="shared" si="67"/>
        <v/>
      </c>
      <c r="BG60" s="54" t="str">
        <f t="shared" si="68"/>
        <v/>
      </c>
      <c r="BH60" s="54" t="str">
        <f t="shared" si="69"/>
        <v/>
      </c>
      <c r="BI60" s="54" t="str">
        <f t="shared" si="70"/>
        <v/>
      </c>
      <c r="BJ60" s="54" t="str">
        <f t="shared" si="71"/>
        <v/>
      </c>
      <c r="BK60" s="54" t="str">
        <f t="shared" si="72"/>
        <v/>
      </c>
      <c r="BL60" s="54" t="str">
        <f t="shared" si="73"/>
        <v/>
      </c>
      <c r="BM60" s="54" t="str">
        <f t="shared" si="74"/>
        <v/>
      </c>
      <c r="BN60" s="54" t="str">
        <f t="shared" si="75"/>
        <v/>
      </c>
      <c r="BO60" s="54" t="str">
        <f t="shared" si="76"/>
        <v/>
      </c>
      <c r="BP60" s="54" t="str">
        <f t="shared" si="77"/>
        <v/>
      </c>
      <c r="BQ60" s="54" t="str">
        <f t="shared" si="78"/>
        <v/>
      </c>
      <c r="BR60" s="54" t="str">
        <f t="shared" si="79"/>
        <v/>
      </c>
      <c r="BS60" s="226" t="str">
        <f t="shared" si="80"/>
        <v/>
      </c>
      <c r="BT60" s="54" t="str">
        <f t="shared" si="81"/>
        <v/>
      </c>
      <c r="BU60" s="54" t="str">
        <f t="shared" si="82"/>
        <v/>
      </c>
      <c r="BV60" s="54" t="str">
        <f t="shared" si="83"/>
        <v/>
      </c>
      <c r="BW60" s="54" t="str">
        <f t="shared" si="84"/>
        <v/>
      </c>
      <c r="BX60" s="54" t="str">
        <f t="shared" si="85"/>
        <v/>
      </c>
      <c r="BY60" s="54" t="str">
        <f t="shared" si="86"/>
        <v/>
      </c>
      <c r="BZ60" s="54" t="str">
        <f t="shared" si="87"/>
        <v/>
      </c>
      <c r="CA60" s="54" t="str">
        <f t="shared" si="88"/>
        <v/>
      </c>
      <c r="CB60" s="54" t="str">
        <f t="shared" si="89"/>
        <v/>
      </c>
      <c r="CC60" s="54" t="str">
        <f t="shared" si="90"/>
        <v/>
      </c>
      <c r="CD60" s="54" t="str">
        <f t="shared" si="91"/>
        <v/>
      </c>
      <c r="CE60" s="54" t="str">
        <f t="shared" si="92"/>
        <v/>
      </c>
      <c r="CF60" s="54" t="str">
        <f t="shared" si="93"/>
        <v/>
      </c>
      <c r="CG60" s="54" t="str">
        <f t="shared" si="94"/>
        <v/>
      </c>
      <c r="CH60" s="54" t="str">
        <f t="shared" si="95"/>
        <v/>
      </c>
      <c r="CI60" s="54" t="str">
        <f t="shared" si="96"/>
        <v/>
      </c>
      <c r="CJ60" s="54" t="str">
        <f t="shared" si="97"/>
        <v/>
      </c>
      <c r="CK60" s="54" t="str">
        <f t="shared" si="98"/>
        <v/>
      </c>
      <c r="CL60" s="227" t="str">
        <f t="shared" si="99"/>
        <v/>
      </c>
      <c r="CM60" s="54" t="str">
        <f t="shared" si="100"/>
        <v/>
      </c>
      <c r="CN60" s="54" t="str">
        <f t="shared" si="101"/>
        <v/>
      </c>
      <c r="CO60" s="54" t="str">
        <f t="shared" si="102"/>
        <v/>
      </c>
      <c r="CP60" s="54" t="str">
        <f t="shared" si="103"/>
        <v/>
      </c>
      <c r="CQ60" s="54" t="str">
        <f t="shared" si="104"/>
        <v/>
      </c>
      <c r="CR60" s="54" t="str">
        <f t="shared" si="105"/>
        <v/>
      </c>
      <c r="CS60" s="54" t="str">
        <f t="shared" si="106"/>
        <v/>
      </c>
      <c r="CT60" s="54" t="str">
        <f t="shared" si="107"/>
        <v/>
      </c>
      <c r="CU60" s="54" t="str">
        <f t="shared" si="108"/>
        <v/>
      </c>
      <c r="CV60" s="228">
        <f t="shared" si="109"/>
        <v>0</v>
      </c>
      <c r="CW60" s="54" t="str">
        <f t="shared" si="110"/>
        <v/>
      </c>
      <c r="CX60" s="54" t="str">
        <f t="shared" si="111"/>
        <v/>
      </c>
      <c r="CY60" s="54" t="str">
        <f t="shared" si="112"/>
        <v/>
      </c>
      <c r="CZ60" s="54" t="str">
        <f t="shared" si="113"/>
        <v/>
      </c>
      <c r="DA60" s="54" t="str">
        <f t="shared" si="114"/>
        <v/>
      </c>
      <c r="DB60" s="54" t="str">
        <f t="shared" si="115"/>
        <v/>
      </c>
      <c r="DC60" s="54" t="str">
        <f t="shared" si="116"/>
        <v/>
      </c>
      <c r="DD60" s="54" t="str">
        <f t="shared" si="117"/>
        <v/>
      </c>
      <c r="DE60" s="54" t="str">
        <f t="shared" si="118"/>
        <v/>
      </c>
      <c r="DF60" s="54" t="str">
        <f t="shared" si="119"/>
        <v/>
      </c>
      <c r="DG60" s="54" t="str">
        <f t="shared" si="120"/>
        <v/>
      </c>
      <c r="DH60" s="54" t="str">
        <f t="shared" si="121"/>
        <v/>
      </c>
      <c r="DI60" s="54" t="str">
        <f t="shared" si="122"/>
        <v/>
      </c>
      <c r="DJ60" s="54" t="str">
        <f t="shared" si="123"/>
        <v/>
      </c>
      <c r="DK60" s="54" t="str">
        <f t="shared" si="124"/>
        <v/>
      </c>
      <c r="DL60" s="54" t="str">
        <f t="shared" si="125"/>
        <v/>
      </c>
      <c r="DM60" s="54" t="str">
        <f t="shared" si="126"/>
        <v/>
      </c>
      <c r="DN60" s="54" t="str">
        <f t="shared" si="127"/>
        <v/>
      </c>
      <c r="DO60" s="54" t="str">
        <f t="shared" si="128"/>
        <v/>
      </c>
      <c r="DP60" s="54" t="str">
        <f t="shared" si="129"/>
        <v/>
      </c>
      <c r="DQ60" s="54" t="str">
        <f t="shared" si="130"/>
        <v/>
      </c>
      <c r="DR60" s="54" t="str">
        <f t="shared" si="131"/>
        <v/>
      </c>
      <c r="DS60" s="54" t="str">
        <f t="shared" si="132"/>
        <v/>
      </c>
      <c r="DT60" s="54" t="str">
        <f t="shared" si="133"/>
        <v/>
      </c>
      <c r="DU60" s="54" t="str">
        <f t="shared" si="134"/>
        <v/>
      </c>
      <c r="DV60" s="54" t="str">
        <f t="shared" si="135"/>
        <v/>
      </c>
      <c r="DW60" s="54" t="str">
        <f t="shared" si="136"/>
        <v/>
      </c>
      <c r="DX60" s="54" t="str">
        <f t="shared" si="137"/>
        <v/>
      </c>
      <c r="DY60" s="54" t="str">
        <f t="shared" si="138"/>
        <v/>
      </c>
      <c r="DZ60" s="54" t="str">
        <f t="shared" si="139"/>
        <v/>
      </c>
      <c r="EA60" s="54" t="str">
        <f t="shared" si="140"/>
        <v/>
      </c>
      <c r="EB60" s="54" t="str">
        <f t="shared" si="141"/>
        <v/>
      </c>
      <c r="EC60" s="54" t="str">
        <f t="shared" si="142"/>
        <v/>
      </c>
      <c r="ED60" s="54" t="str">
        <f t="shared" si="143"/>
        <v/>
      </c>
      <c r="EE60" s="54" t="str">
        <f t="shared" si="144"/>
        <v/>
      </c>
      <c r="EF60" s="54" t="str">
        <f t="shared" si="145"/>
        <v/>
      </c>
      <c r="EG60" s="54" t="str">
        <f t="shared" si="146"/>
        <v/>
      </c>
      <c r="EH60" s="54" t="str">
        <f t="shared" si="147"/>
        <v/>
      </c>
      <c r="EI60" s="54" t="str">
        <f t="shared" si="148"/>
        <v/>
      </c>
      <c r="EJ60" s="54" t="str">
        <f t="shared" si="149"/>
        <v/>
      </c>
      <c r="EK60" s="54" t="str">
        <f t="shared" si="150"/>
        <v/>
      </c>
      <c r="EL60" s="54" t="str">
        <f t="shared" si="151"/>
        <v/>
      </c>
      <c r="EM60" s="54" t="str">
        <f t="shared" si="152"/>
        <v/>
      </c>
      <c r="EN60" s="54" t="str">
        <f t="shared" si="153"/>
        <v/>
      </c>
      <c r="EO60" s="54" t="str">
        <f t="shared" si="154"/>
        <v/>
      </c>
      <c r="EP60" s="54" t="str">
        <f t="shared" si="155"/>
        <v/>
      </c>
      <c r="EQ60" s="228" t="str">
        <f t="shared" ca="1" si="156"/>
        <v/>
      </c>
      <c r="ER60" s="228" t="str">
        <f t="shared" ca="1" si="157"/>
        <v/>
      </c>
      <c r="ES60" s="54" t="str">
        <f t="shared" ca="1" si="158"/>
        <v/>
      </c>
      <c r="ET60" s="54" t="str">
        <f t="shared" ca="1" si="159"/>
        <v/>
      </c>
      <c r="EU60" s="54" t="str">
        <f t="shared" ca="1" si="160"/>
        <v/>
      </c>
      <c r="EV60" s="54" t="str">
        <f t="shared" ca="1" si="161"/>
        <v/>
      </c>
      <c r="EW60" s="54" t="str">
        <f t="shared" ca="1" si="162"/>
        <v/>
      </c>
      <c r="EX60" s="54" t="str">
        <f t="shared" ca="1" si="163"/>
        <v/>
      </c>
      <c r="EY60" s="54" t="str">
        <f t="shared" ca="1" si="164"/>
        <v/>
      </c>
      <c r="EZ60" s="54" t="str">
        <f t="shared" ca="1" si="165"/>
        <v/>
      </c>
      <c r="FA60" s="54" t="str">
        <f t="shared" ca="1" si="166"/>
        <v/>
      </c>
      <c r="FB60" s="54" t="str">
        <f t="shared" ca="1" si="167"/>
        <v/>
      </c>
      <c r="FC60" s="54" t="str">
        <f t="shared" ca="1" si="168"/>
        <v/>
      </c>
      <c r="FD60" s="228">
        <f t="shared" si="169"/>
        <v>1</v>
      </c>
      <c r="FE60" s="54" t="str">
        <f t="shared" si="170"/>
        <v/>
      </c>
      <c r="FF60" s="54" t="str">
        <f t="shared" si="171"/>
        <v/>
      </c>
      <c r="FG60" s="54" t="str">
        <f t="shared" si="172"/>
        <v/>
      </c>
      <c r="FH60" s="54" t="str">
        <f t="shared" si="173"/>
        <v/>
      </c>
      <c r="FI60" s="228" t="str">
        <f>IF(B60=0,"",COUNTIF(FD$6:FD60,FD60))</f>
        <v/>
      </c>
      <c r="FJ60" s="54" t="str">
        <f t="shared" si="174"/>
        <v/>
      </c>
      <c r="FK60" s="229" t="str">
        <f t="shared" si="175"/>
        <v/>
      </c>
      <c r="FL60" s="54" t="str">
        <f t="shared" si="176"/>
        <v/>
      </c>
      <c r="FM60" s="54" t="str">
        <f t="shared" si="177"/>
        <v/>
      </c>
      <c r="FN60" s="54" t="str">
        <f t="shared" si="178"/>
        <v/>
      </c>
      <c r="FO60" s="54" t="str">
        <f t="shared" si="179"/>
        <v/>
      </c>
    </row>
    <row r="61" spans="1:171" ht="17.25">
      <c r="A61" s="222">
        <v>56</v>
      </c>
      <c r="B61" s="222">
        <f>COUNTIF('中間シート (2)'!M:M,行政集計シート※記入不要です!A61)</f>
        <v>0</v>
      </c>
      <c r="C61" s="230" t="str">
        <f t="shared" si="186"/>
        <v/>
      </c>
      <c r="D61" s="230" t="str">
        <f t="shared" si="185"/>
        <v/>
      </c>
      <c r="E61" s="230" t="str">
        <f t="shared" si="182"/>
        <v/>
      </c>
      <c r="F61" s="231"/>
      <c r="G61" s="224" t="str">
        <f>IFERROR(VLOOKUP($A61,'中間シート (2)'!$M$6:$AR$65,G$1,FALSE),"")</f>
        <v/>
      </c>
      <c r="H61" s="224" t="str">
        <f>IFERROR(VLOOKUP($A61,'中間シート (2)'!$M$6:$AR$65,H$1,FALSE),"")</f>
        <v/>
      </c>
      <c r="I61" s="224" t="str">
        <f>IFERROR(VLOOKUP($A61,'中間シート (2)'!$M$6:$AR$65,I$1,FALSE),"")</f>
        <v/>
      </c>
      <c r="J61" s="224" t="str">
        <f>IFERROR(VLOOKUP($A61,'中間シート (2)'!$M$6:$AR$65,J$1,FALSE),"")</f>
        <v/>
      </c>
      <c r="K61" s="224" t="str">
        <f>IFERROR(VLOOKUP($A61,'中間シート (2)'!$M$6:$AR$65,K$1,FALSE),"")</f>
        <v/>
      </c>
      <c r="L61" s="224" t="str">
        <f>IFERROR(VLOOKUP($A61,'中間シート (2)'!$M$6:$AR$65,L$1,FALSE),"")</f>
        <v/>
      </c>
      <c r="M61" s="224" t="str">
        <f>IFERROR(VLOOKUP($A61,'中間シート (2)'!$M$6:$AR$65,M$1,FALSE),"")</f>
        <v/>
      </c>
      <c r="N61" s="224" t="str">
        <f>IFERROR(VLOOKUP($A61,'中間シート (2)'!$M$6:$AR$65,N$1,FALSE),"")</f>
        <v/>
      </c>
      <c r="O61" s="224" t="str">
        <f>IFERROR(VLOOKUP($A61,'中間シート (2)'!$M$6:$AR$65,O$1,FALSE),"")</f>
        <v/>
      </c>
      <c r="P61" s="224" t="str">
        <f>IFERROR(VLOOKUP($A61,'中間シート (2)'!$M$6:$AR$65,P$1,FALSE),"")</f>
        <v/>
      </c>
      <c r="Q61" s="224" t="str">
        <f>IFERROR(VLOOKUP($A61,'中間シート (2)'!$M$6:$AR$65,Q$1,FALSE),"")</f>
        <v/>
      </c>
      <c r="R61" s="224" t="str">
        <f>IFERROR(VLOOKUP($A61,'中間シート (2)'!$M$6:$AR$65,R$1,FALSE),"")</f>
        <v/>
      </c>
      <c r="S61" s="224" t="str">
        <f>IFERROR(VLOOKUP($A61,'中間シート (2)'!$M$6:$AR$65,S$1,FALSE),"")</f>
        <v/>
      </c>
      <c r="T61" s="224" t="str">
        <f>IFERROR(VLOOKUP($A61,'中間シート (2)'!$M$6:$AR$65,T$1,FALSE),"")</f>
        <v/>
      </c>
      <c r="U61" s="224" t="str">
        <f>IFERROR(VLOOKUP($A61,'中間シート (2)'!$M$6:$AR$65,U$1,FALSE),"")</f>
        <v/>
      </c>
      <c r="V61" s="224"/>
      <c r="W61" s="224" t="str">
        <f>IFERROR(VLOOKUP($A61,'中間シート (2)'!$M$6:$AR$65,W$1,FALSE),"")</f>
        <v/>
      </c>
      <c r="X61" s="224" t="str">
        <f>IFERROR(VLOOKUP($A61,'中間シート (2)'!$M$6:$AR$65,X$1,FALSE),"")</f>
        <v/>
      </c>
      <c r="Y61" s="224" t="str">
        <f>IFERROR(VLOOKUP($A61,'中間シート (2)'!$M$6:$AR$65,Y$1,FALSE),"")</f>
        <v/>
      </c>
      <c r="Z61" s="224" t="str">
        <f>IFERROR(VLOOKUP($A61,'中間シート (2)'!$M$6:$AR$65,Z$1,FALSE),"")</f>
        <v/>
      </c>
      <c r="AA61" s="224" t="str">
        <f>IFERROR(VLOOKUP($A61,'中間シート (2)'!$M$6:$AR$65,AA$1,FALSE),"")</f>
        <v/>
      </c>
      <c r="AB61" s="224" t="str">
        <f>IFERROR(VLOOKUP($A61,'中間シート (2)'!$M$6:$AR$65,AB$1,FALSE),"")</f>
        <v/>
      </c>
      <c r="AC61" s="224" t="str">
        <f>IFERROR(VLOOKUP($A61,'中間シート (2)'!$M$6:$AR$65,AC$1,FALSE),"")</f>
        <v/>
      </c>
      <c r="AD61" s="224" t="str">
        <f>IFERROR(VLOOKUP($A61,'中間シート (2)'!$M$6:$AR$65,AD$1,FALSE),"")</f>
        <v/>
      </c>
      <c r="AE61" s="224"/>
      <c r="AF61" s="224"/>
      <c r="AG61" s="224"/>
      <c r="AH61" s="236" t="str">
        <f>IFERROR(VLOOKUP($A61,'中間シート (2)'!$M$6:$BC$67,AH$1,FALSE),"")</f>
        <v/>
      </c>
      <c r="AI61" s="236" t="str">
        <f>IFERROR(VLOOKUP($A61,'中間シート (2)'!$M$6:$BC$67,AI$1,FALSE),"")</f>
        <v/>
      </c>
      <c r="AJ61" s="236" t="str">
        <f>IFERROR(VLOOKUP($A61,'中間シート (2)'!$M$6:$BC$67,AJ$1,FALSE),"")</f>
        <v/>
      </c>
      <c r="AK61" s="236" t="str">
        <f>IFERROR(VLOOKUP($A61,'中間シート (2)'!$M$6:$BC$67,AK$1,FALSE),"")</f>
        <v/>
      </c>
      <c r="AL61" s="236" t="str">
        <f>IFERROR(VLOOKUP($A61,'中間シート (2)'!$M$6:$BC$67,AL$1,FALSE),"")</f>
        <v/>
      </c>
      <c r="AM61" s="236" t="str">
        <f>IFERROR(VLOOKUP($A61,'中間シート (2)'!$M$6:$BC$67,AM$1,FALSE),"")</f>
        <v/>
      </c>
      <c r="AN61" s="236" t="str">
        <f>IFERROR(VLOOKUP($A61,'中間シート (2)'!$M$6:$BC$67,AN$1,FALSE),"")</f>
        <v/>
      </c>
      <c r="AO61" s="236" t="str">
        <f>IFERROR(VLOOKUP($A61,'中間シート (2)'!$M$6:$BC$67,AO$1,FALSE),"")</f>
        <v/>
      </c>
      <c r="AR61" s="225"/>
      <c r="AS61" s="225"/>
      <c r="AT61" s="225"/>
      <c r="AU61" s="54">
        <f t="shared" si="183"/>
        <v>41</v>
      </c>
      <c r="AV61" s="54">
        <f t="shared" si="184"/>
        <v>41</v>
      </c>
      <c r="AW61" s="54" t="str">
        <f t="shared" si="59"/>
        <v/>
      </c>
      <c r="AX61" s="54" t="str">
        <f t="shared" si="60"/>
        <v/>
      </c>
      <c r="AY61" s="54" t="str">
        <f t="shared" si="61"/>
        <v/>
      </c>
      <c r="AZ61" s="54" t="str">
        <f t="shared" si="62"/>
        <v/>
      </c>
      <c r="BA61" s="54" t="str">
        <f t="shared" si="63"/>
        <v/>
      </c>
      <c r="BB61" s="54" t="str">
        <f ca="1">IF(AB61="","",IF(COUNTIF(エラー23シート!$G$5:$G$79, OFFSET(I61,IF(H61="",0,-H61+1),0)*100+OFFSET(X61,IF(H61="",0,-H61+1),0)*10+AB61)&gt;0,23,""))</f>
        <v/>
      </c>
      <c r="BC61" s="54" t="str">
        <f t="shared" si="64"/>
        <v/>
      </c>
      <c r="BD61" s="54" t="str">
        <f t="shared" si="65"/>
        <v/>
      </c>
      <c r="BE61" s="54" t="str">
        <f t="shared" si="66"/>
        <v/>
      </c>
      <c r="BF61" s="54" t="str">
        <f t="shared" si="67"/>
        <v/>
      </c>
      <c r="BG61" s="54" t="str">
        <f t="shared" si="68"/>
        <v/>
      </c>
      <c r="BH61" s="54" t="str">
        <f t="shared" si="69"/>
        <v/>
      </c>
      <c r="BI61" s="54" t="str">
        <f t="shared" si="70"/>
        <v/>
      </c>
      <c r="BJ61" s="54" t="str">
        <f t="shared" si="71"/>
        <v/>
      </c>
      <c r="BK61" s="54" t="str">
        <f t="shared" si="72"/>
        <v/>
      </c>
      <c r="BL61" s="54" t="str">
        <f t="shared" si="73"/>
        <v/>
      </c>
      <c r="BM61" s="54" t="str">
        <f t="shared" si="74"/>
        <v/>
      </c>
      <c r="BN61" s="54" t="str">
        <f t="shared" si="75"/>
        <v/>
      </c>
      <c r="BO61" s="54" t="str">
        <f t="shared" si="76"/>
        <v/>
      </c>
      <c r="BP61" s="54" t="str">
        <f t="shared" si="77"/>
        <v/>
      </c>
      <c r="BQ61" s="54" t="str">
        <f t="shared" si="78"/>
        <v/>
      </c>
      <c r="BR61" s="54" t="str">
        <f t="shared" si="79"/>
        <v/>
      </c>
      <c r="BS61" s="226" t="str">
        <f t="shared" si="80"/>
        <v/>
      </c>
      <c r="BT61" s="54" t="str">
        <f t="shared" si="81"/>
        <v/>
      </c>
      <c r="BU61" s="54" t="str">
        <f t="shared" si="82"/>
        <v/>
      </c>
      <c r="BV61" s="54" t="str">
        <f t="shared" si="83"/>
        <v/>
      </c>
      <c r="BW61" s="54" t="str">
        <f t="shared" si="84"/>
        <v/>
      </c>
      <c r="BX61" s="54" t="str">
        <f t="shared" si="85"/>
        <v/>
      </c>
      <c r="BY61" s="54" t="str">
        <f t="shared" si="86"/>
        <v/>
      </c>
      <c r="BZ61" s="54" t="str">
        <f t="shared" si="87"/>
        <v/>
      </c>
      <c r="CA61" s="54" t="str">
        <f t="shared" si="88"/>
        <v/>
      </c>
      <c r="CB61" s="54" t="str">
        <f t="shared" si="89"/>
        <v/>
      </c>
      <c r="CC61" s="54" t="str">
        <f t="shared" si="90"/>
        <v/>
      </c>
      <c r="CD61" s="54" t="str">
        <f t="shared" si="91"/>
        <v/>
      </c>
      <c r="CE61" s="54" t="str">
        <f t="shared" si="92"/>
        <v/>
      </c>
      <c r="CF61" s="54" t="str">
        <f t="shared" si="93"/>
        <v/>
      </c>
      <c r="CG61" s="54" t="str">
        <f t="shared" si="94"/>
        <v/>
      </c>
      <c r="CH61" s="54" t="str">
        <f t="shared" si="95"/>
        <v/>
      </c>
      <c r="CI61" s="54" t="str">
        <f t="shared" si="96"/>
        <v/>
      </c>
      <c r="CJ61" s="54" t="str">
        <f t="shared" si="97"/>
        <v/>
      </c>
      <c r="CK61" s="54" t="str">
        <f t="shared" si="98"/>
        <v/>
      </c>
      <c r="CL61" s="227" t="str">
        <f t="shared" si="99"/>
        <v/>
      </c>
      <c r="CM61" s="54" t="str">
        <f t="shared" si="100"/>
        <v/>
      </c>
      <c r="CN61" s="54" t="str">
        <f t="shared" si="101"/>
        <v/>
      </c>
      <c r="CO61" s="54" t="str">
        <f t="shared" si="102"/>
        <v/>
      </c>
      <c r="CP61" s="54" t="str">
        <f t="shared" si="103"/>
        <v/>
      </c>
      <c r="CQ61" s="54" t="str">
        <f t="shared" si="104"/>
        <v/>
      </c>
      <c r="CR61" s="54" t="str">
        <f t="shared" si="105"/>
        <v/>
      </c>
      <c r="CS61" s="54" t="str">
        <f t="shared" si="106"/>
        <v/>
      </c>
      <c r="CT61" s="54" t="str">
        <f t="shared" si="107"/>
        <v/>
      </c>
      <c r="CU61" s="54" t="str">
        <f t="shared" si="108"/>
        <v/>
      </c>
      <c r="CV61" s="228">
        <f t="shared" si="109"/>
        <v>0</v>
      </c>
      <c r="CW61" s="54" t="str">
        <f t="shared" si="110"/>
        <v/>
      </c>
      <c r="CX61" s="54" t="str">
        <f t="shared" si="111"/>
        <v/>
      </c>
      <c r="CY61" s="54" t="str">
        <f t="shared" si="112"/>
        <v/>
      </c>
      <c r="CZ61" s="54" t="str">
        <f t="shared" si="113"/>
        <v/>
      </c>
      <c r="DA61" s="54" t="str">
        <f t="shared" si="114"/>
        <v/>
      </c>
      <c r="DB61" s="54" t="str">
        <f t="shared" si="115"/>
        <v/>
      </c>
      <c r="DC61" s="54" t="str">
        <f t="shared" si="116"/>
        <v/>
      </c>
      <c r="DD61" s="54" t="str">
        <f t="shared" si="117"/>
        <v/>
      </c>
      <c r="DE61" s="54" t="str">
        <f t="shared" si="118"/>
        <v/>
      </c>
      <c r="DF61" s="54" t="str">
        <f t="shared" si="119"/>
        <v/>
      </c>
      <c r="DG61" s="54" t="str">
        <f t="shared" si="120"/>
        <v/>
      </c>
      <c r="DH61" s="54" t="str">
        <f t="shared" si="121"/>
        <v/>
      </c>
      <c r="DI61" s="54" t="str">
        <f t="shared" si="122"/>
        <v/>
      </c>
      <c r="DJ61" s="54" t="str">
        <f t="shared" si="123"/>
        <v/>
      </c>
      <c r="DK61" s="54" t="str">
        <f t="shared" si="124"/>
        <v/>
      </c>
      <c r="DL61" s="54" t="str">
        <f t="shared" si="125"/>
        <v/>
      </c>
      <c r="DM61" s="54" t="str">
        <f t="shared" si="126"/>
        <v/>
      </c>
      <c r="DN61" s="54" t="str">
        <f t="shared" si="127"/>
        <v/>
      </c>
      <c r="DO61" s="54" t="str">
        <f t="shared" si="128"/>
        <v/>
      </c>
      <c r="DP61" s="54" t="str">
        <f t="shared" si="129"/>
        <v/>
      </c>
      <c r="DQ61" s="54" t="str">
        <f t="shared" si="130"/>
        <v/>
      </c>
      <c r="DR61" s="54" t="str">
        <f t="shared" si="131"/>
        <v/>
      </c>
      <c r="DS61" s="54" t="str">
        <f t="shared" si="132"/>
        <v/>
      </c>
      <c r="DT61" s="54" t="str">
        <f t="shared" si="133"/>
        <v/>
      </c>
      <c r="DU61" s="54" t="str">
        <f t="shared" si="134"/>
        <v/>
      </c>
      <c r="DV61" s="54" t="str">
        <f t="shared" si="135"/>
        <v/>
      </c>
      <c r="DW61" s="54" t="str">
        <f t="shared" si="136"/>
        <v/>
      </c>
      <c r="DX61" s="54" t="str">
        <f t="shared" si="137"/>
        <v/>
      </c>
      <c r="DY61" s="54" t="str">
        <f t="shared" si="138"/>
        <v/>
      </c>
      <c r="DZ61" s="54" t="str">
        <f t="shared" si="139"/>
        <v/>
      </c>
      <c r="EA61" s="54" t="str">
        <f t="shared" si="140"/>
        <v/>
      </c>
      <c r="EB61" s="54" t="str">
        <f t="shared" si="141"/>
        <v/>
      </c>
      <c r="EC61" s="54" t="str">
        <f t="shared" si="142"/>
        <v/>
      </c>
      <c r="ED61" s="54" t="str">
        <f t="shared" si="143"/>
        <v/>
      </c>
      <c r="EE61" s="54" t="str">
        <f t="shared" si="144"/>
        <v/>
      </c>
      <c r="EF61" s="54" t="str">
        <f t="shared" si="145"/>
        <v/>
      </c>
      <c r="EG61" s="54" t="str">
        <f t="shared" si="146"/>
        <v/>
      </c>
      <c r="EH61" s="54" t="str">
        <f t="shared" si="147"/>
        <v/>
      </c>
      <c r="EI61" s="54" t="str">
        <f t="shared" si="148"/>
        <v/>
      </c>
      <c r="EJ61" s="54" t="str">
        <f t="shared" si="149"/>
        <v/>
      </c>
      <c r="EK61" s="54" t="str">
        <f t="shared" si="150"/>
        <v/>
      </c>
      <c r="EL61" s="54" t="str">
        <f t="shared" si="151"/>
        <v/>
      </c>
      <c r="EM61" s="54" t="str">
        <f t="shared" si="152"/>
        <v/>
      </c>
      <c r="EN61" s="54" t="str">
        <f t="shared" si="153"/>
        <v/>
      </c>
      <c r="EO61" s="54" t="str">
        <f t="shared" si="154"/>
        <v/>
      </c>
      <c r="EP61" s="54" t="str">
        <f t="shared" si="155"/>
        <v/>
      </c>
      <c r="EQ61" s="228" t="str">
        <f t="shared" ca="1" si="156"/>
        <v/>
      </c>
      <c r="ER61" s="228" t="str">
        <f t="shared" ca="1" si="157"/>
        <v/>
      </c>
      <c r="ES61" s="54" t="str">
        <f t="shared" ca="1" si="158"/>
        <v/>
      </c>
      <c r="ET61" s="54" t="str">
        <f t="shared" ca="1" si="159"/>
        <v/>
      </c>
      <c r="EU61" s="54" t="str">
        <f t="shared" ca="1" si="160"/>
        <v/>
      </c>
      <c r="EV61" s="54" t="str">
        <f t="shared" ca="1" si="161"/>
        <v/>
      </c>
      <c r="EW61" s="54" t="str">
        <f t="shared" ca="1" si="162"/>
        <v/>
      </c>
      <c r="EX61" s="54" t="str">
        <f t="shared" ca="1" si="163"/>
        <v/>
      </c>
      <c r="EY61" s="54" t="str">
        <f t="shared" ca="1" si="164"/>
        <v/>
      </c>
      <c r="EZ61" s="54" t="str">
        <f t="shared" ca="1" si="165"/>
        <v/>
      </c>
      <c r="FA61" s="54" t="str">
        <f t="shared" ca="1" si="166"/>
        <v/>
      </c>
      <c r="FB61" s="54" t="str">
        <f t="shared" ca="1" si="167"/>
        <v/>
      </c>
      <c r="FC61" s="54" t="str">
        <f t="shared" ca="1" si="168"/>
        <v/>
      </c>
      <c r="FD61" s="228">
        <f t="shared" si="169"/>
        <v>1</v>
      </c>
      <c r="FE61" s="54" t="str">
        <f t="shared" si="170"/>
        <v/>
      </c>
      <c r="FF61" s="54" t="str">
        <f t="shared" si="171"/>
        <v/>
      </c>
      <c r="FG61" s="54" t="str">
        <f t="shared" si="172"/>
        <v/>
      </c>
      <c r="FH61" s="54" t="str">
        <f t="shared" si="173"/>
        <v/>
      </c>
      <c r="FI61" s="228" t="str">
        <f>IF(B61=0,"",COUNTIF(FD$6:FD61,FD61))</f>
        <v/>
      </c>
      <c r="FJ61" s="54" t="str">
        <f t="shared" si="174"/>
        <v/>
      </c>
      <c r="FK61" s="229" t="str">
        <f t="shared" si="175"/>
        <v/>
      </c>
      <c r="FL61" s="54" t="str">
        <f t="shared" si="176"/>
        <v/>
      </c>
      <c r="FM61" s="54" t="str">
        <f t="shared" si="177"/>
        <v/>
      </c>
      <c r="FN61" s="54" t="str">
        <f t="shared" si="178"/>
        <v/>
      </c>
      <c r="FO61" s="54" t="str">
        <f t="shared" si="179"/>
        <v/>
      </c>
    </row>
    <row r="62" spans="1:171" ht="17.25">
      <c r="A62" s="222">
        <v>57</v>
      </c>
      <c r="B62" s="222">
        <f>COUNTIF('中間シート (2)'!M:M,行政集計シート※記入不要です!A62)</f>
        <v>0</v>
      </c>
      <c r="C62" s="230" t="str">
        <f>IF(OR(G62&lt;&gt;"",H62&lt;&gt;""),C61,"")</f>
        <v/>
      </c>
      <c r="D62" s="230" t="str">
        <f t="shared" si="185"/>
        <v/>
      </c>
      <c r="E62" s="230" t="str">
        <f t="shared" si="182"/>
        <v/>
      </c>
      <c r="F62" s="231"/>
      <c r="G62" s="224" t="str">
        <f>IFERROR(VLOOKUP($A62,'中間シート (2)'!$M$6:$AR$65,G$1,FALSE),"")</f>
        <v/>
      </c>
      <c r="H62" s="224" t="str">
        <f>IFERROR(VLOOKUP($A62,'中間シート (2)'!$M$6:$AR$65,H$1,FALSE),"")</f>
        <v/>
      </c>
      <c r="I62" s="224" t="str">
        <f>IFERROR(VLOOKUP($A62,'中間シート (2)'!$M$6:$AR$65,I$1,FALSE),"")</f>
        <v/>
      </c>
      <c r="J62" s="224" t="str">
        <f>IFERROR(VLOOKUP($A62,'中間シート (2)'!$M$6:$AR$65,J$1,FALSE),"")</f>
        <v/>
      </c>
      <c r="K62" s="224" t="str">
        <f>IFERROR(VLOOKUP($A62,'中間シート (2)'!$M$6:$AR$65,K$1,FALSE),"")</f>
        <v/>
      </c>
      <c r="L62" s="224" t="str">
        <f>IFERROR(VLOOKUP($A62,'中間シート (2)'!$M$6:$AR$65,L$1,FALSE),"")</f>
        <v/>
      </c>
      <c r="M62" s="224" t="str">
        <f>IFERROR(VLOOKUP($A62,'中間シート (2)'!$M$6:$AR$65,M$1,FALSE),"")</f>
        <v/>
      </c>
      <c r="N62" s="224" t="str">
        <f>IFERROR(VLOOKUP($A62,'中間シート (2)'!$M$6:$AR$65,N$1,FALSE),"")</f>
        <v/>
      </c>
      <c r="O62" s="224" t="str">
        <f>IFERROR(VLOOKUP($A62,'中間シート (2)'!$M$6:$AR$65,O$1,FALSE),"")</f>
        <v/>
      </c>
      <c r="P62" s="224" t="str">
        <f>IFERROR(VLOOKUP($A62,'中間シート (2)'!$M$6:$AR$65,P$1,FALSE),"")</f>
        <v/>
      </c>
      <c r="Q62" s="224" t="str">
        <f>IFERROR(VLOOKUP($A62,'中間シート (2)'!$M$6:$AR$65,Q$1,FALSE),"")</f>
        <v/>
      </c>
      <c r="R62" s="224" t="str">
        <f>IFERROR(VLOOKUP($A62,'中間シート (2)'!$M$6:$AR$65,R$1,FALSE),"")</f>
        <v/>
      </c>
      <c r="S62" s="224" t="str">
        <f>IFERROR(VLOOKUP($A62,'中間シート (2)'!$M$6:$AR$65,S$1,FALSE),"")</f>
        <v/>
      </c>
      <c r="T62" s="224" t="str">
        <f>IFERROR(VLOOKUP($A62,'中間シート (2)'!$M$6:$AR$65,T$1,FALSE),"")</f>
        <v/>
      </c>
      <c r="U62" s="224" t="str">
        <f>IFERROR(VLOOKUP($A62,'中間シート (2)'!$M$6:$AR$65,U$1,FALSE),"")</f>
        <v/>
      </c>
      <c r="V62" s="224"/>
      <c r="W62" s="224" t="str">
        <f>IFERROR(VLOOKUP($A62,'中間シート (2)'!$M$6:$AR$65,W$1,FALSE),"")</f>
        <v/>
      </c>
      <c r="X62" s="224" t="str">
        <f>IFERROR(VLOOKUP($A62,'中間シート (2)'!$M$6:$AR$65,X$1,FALSE),"")</f>
        <v/>
      </c>
      <c r="Y62" s="224" t="str">
        <f>IFERROR(VLOOKUP($A62,'中間シート (2)'!$M$6:$AR$65,Y$1,FALSE),"")</f>
        <v/>
      </c>
      <c r="Z62" s="224" t="str">
        <f>IFERROR(VLOOKUP($A62,'中間シート (2)'!$M$6:$AR$65,Z$1,FALSE),"")</f>
        <v/>
      </c>
      <c r="AA62" s="224" t="str">
        <f>IFERROR(VLOOKUP($A62,'中間シート (2)'!$M$6:$AR$65,AA$1,FALSE),"")</f>
        <v/>
      </c>
      <c r="AB62" s="224" t="str">
        <f>IFERROR(VLOOKUP($A62,'中間シート (2)'!$M$6:$AR$65,AB$1,FALSE),"")</f>
        <v/>
      </c>
      <c r="AC62" s="224" t="str">
        <f>IFERROR(VLOOKUP($A62,'中間シート (2)'!$M$6:$AR$65,AC$1,FALSE),"")</f>
        <v/>
      </c>
      <c r="AD62" s="224" t="str">
        <f>IFERROR(VLOOKUP($A62,'中間シート (2)'!$M$6:$AR$65,AD$1,FALSE),"")</f>
        <v/>
      </c>
      <c r="AE62" s="224"/>
      <c r="AF62" s="224"/>
      <c r="AG62" s="224"/>
      <c r="AH62" s="236" t="str">
        <f>IFERROR(VLOOKUP($A62,'中間シート (2)'!$M$6:$BC$67,AH$1,FALSE),"")</f>
        <v/>
      </c>
      <c r="AI62" s="236" t="str">
        <f>IFERROR(VLOOKUP($A62,'中間シート (2)'!$M$6:$BC$67,AI$1,FALSE),"")</f>
        <v/>
      </c>
      <c r="AJ62" s="236" t="str">
        <f>IFERROR(VLOOKUP($A62,'中間シート (2)'!$M$6:$BC$67,AJ$1,FALSE),"")</f>
        <v/>
      </c>
      <c r="AK62" s="236" t="str">
        <f>IFERROR(VLOOKUP($A62,'中間シート (2)'!$M$6:$BC$67,AK$1,FALSE),"")</f>
        <v/>
      </c>
      <c r="AL62" s="236" t="str">
        <f>IFERROR(VLOOKUP($A62,'中間シート (2)'!$M$6:$BC$67,AL$1,FALSE),"")</f>
        <v/>
      </c>
      <c r="AM62" s="236" t="str">
        <f>IFERROR(VLOOKUP($A62,'中間シート (2)'!$M$6:$BC$67,AM$1,FALSE),"")</f>
        <v/>
      </c>
      <c r="AN62" s="236" t="str">
        <f>IFERROR(VLOOKUP($A62,'中間シート (2)'!$M$6:$BC$67,AN$1,FALSE),"")</f>
        <v/>
      </c>
      <c r="AO62" s="236" t="str">
        <f>IFERROR(VLOOKUP($A62,'中間シート (2)'!$M$6:$BC$67,AO$1,FALSE),"")</f>
        <v/>
      </c>
      <c r="AR62" s="225"/>
      <c r="AS62" s="225"/>
      <c r="AT62" s="225"/>
      <c r="AU62" s="54">
        <f t="shared" si="183"/>
        <v>41</v>
      </c>
      <c r="AV62" s="54">
        <f t="shared" si="184"/>
        <v>41</v>
      </c>
      <c r="AW62" s="54" t="str">
        <f t="shared" si="59"/>
        <v/>
      </c>
      <c r="AX62" s="54" t="str">
        <f t="shared" si="60"/>
        <v/>
      </c>
      <c r="AY62" s="54" t="str">
        <f t="shared" si="61"/>
        <v/>
      </c>
      <c r="AZ62" s="54" t="str">
        <f t="shared" si="62"/>
        <v/>
      </c>
      <c r="BA62" s="54" t="str">
        <f t="shared" si="63"/>
        <v/>
      </c>
      <c r="BB62" s="54" t="str">
        <f ca="1">IF(AB62="","",IF(COUNTIF(エラー23シート!$G$5:$G$79, OFFSET(I62,IF(H62="",0,-H62+1),0)*100+OFFSET(X62,IF(H62="",0,-H62+1),0)*10+AB62)&gt;0,23,""))</f>
        <v/>
      </c>
      <c r="BC62" s="54" t="str">
        <f t="shared" si="64"/>
        <v/>
      </c>
      <c r="BD62" s="54" t="str">
        <f t="shared" si="65"/>
        <v/>
      </c>
      <c r="BE62" s="54" t="str">
        <f t="shared" si="66"/>
        <v/>
      </c>
      <c r="BF62" s="54" t="str">
        <f t="shared" si="67"/>
        <v/>
      </c>
      <c r="BG62" s="54" t="str">
        <f t="shared" si="68"/>
        <v/>
      </c>
      <c r="BH62" s="54" t="str">
        <f t="shared" si="69"/>
        <v/>
      </c>
      <c r="BI62" s="54" t="str">
        <f t="shared" si="70"/>
        <v/>
      </c>
      <c r="BJ62" s="54" t="str">
        <f t="shared" si="71"/>
        <v/>
      </c>
      <c r="BK62" s="54" t="str">
        <f t="shared" si="72"/>
        <v/>
      </c>
      <c r="BL62" s="54" t="str">
        <f t="shared" si="73"/>
        <v/>
      </c>
      <c r="BM62" s="54" t="str">
        <f t="shared" si="74"/>
        <v/>
      </c>
      <c r="BN62" s="54" t="str">
        <f t="shared" si="75"/>
        <v/>
      </c>
      <c r="BO62" s="54" t="str">
        <f t="shared" si="76"/>
        <v/>
      </c>
      <c r="BP62" s="54" t="str">
        <f t="shared" si="77"/>
        <v/>
      </c>
      <c r="BQ62" s="54" t="str">
        <f t="shared" si="78"/>
        <v/>
      </c>
      <c r="BR62" s="54" t="str">
        <f t="shared" si="79"/>
        <v/>
      </c>
      <c r="BS62" s="226" t="str">
        <f t="shared" si="80"/>
        <v/>
      </c>
      <c r="BT62" s="54" t="str">
        <f t="shared" si="81"/>
        <v/>
      </c>
      <c r="BU62" s="54" t="str">
        <f t="shared" si="82"/>
        <v/>
      </c>
      <c r="BV62" s="54" t="str">
        <f t="shared" si="83"/>
        <v/>
      </c>
      <c r="BW62" s="54" t="str">
        <f t="shared" si="84"/>
        <v/>
      </c>
      <c r="BX62" s="54" t="str">
        <f t="shared" si="85"/>
        <v/>
      </c>
      <c r="BY62" s="54" t="str">
        <f t="shared" si="86"/>
        <v/>
      </c>
      <c r="BZ62" s="54" t="str">
        <f t="shared" si="87"/>
        <v/>
      </c>
      <c r="CA62" s="54" t="str">
        <f t="shared" si="88"/>
        <v/>
      </c>
      <c r="CB62" s="54" t="str">
        <f t="shared" si="89"/>
        <v/>
      </c>
      <c r="CC62" s="54" t="str">
        <f t="shared" si="90"/>
        <v/>
      </c>
      <c r="CD62" s="54" t="str">
        <f t="shared" si="91"/>
        <v/>
      </c>
      <c r="CE62" s="54" t="str">
        <f t="shared" si="92"/>
        <v/>
      </c>
      <c r="CF62" s="54" t="str">
        <f t="shared" si="93"/>
        <v/>
      </c>
      <c r="CG62" s="54" t="str">
        <f t="shared" si="94"/>
        <v/>
      </c>
      <c r="CH62" s="54" t="str">
        <f t="shared" si="95"/>
        <v/>
      </c>
      <c r="CI62" s="54" t="str">
        <f t="shared" si="96"/>
        <v/>
      </c>
      <c r="CJ62" s="54" t="str">
        <f t="shared" si="97"/>
        <v/>
      </c>
      <c r="CK62" s="54" t="str">
        <f t="shared" si="98"/>
        <v/>
      </c>
      <c r="CL62" s="227" t="str">
        <f t="shared" si="99"/>
        <v/>
      </c>
      <c r="CM62" s="54" t="str">
        <f t="shared" si="100"/>
        <v/>
      </c>
      <c r="CN62" s="54" t="str">
        <f t="shared" si="101"/>
        <v/>
      </c>
      <c r="CO62" s="54" t="str">
        <f t="shared" si="102"/>
        <v/>
      </c>
      <c r="CP62" s="54" t="str">
        <f t="shared" si="103"/>
        <v/>
      </c>
      <c r="CQ62" s="54" t="str">
        <f t="shared" si="104"/>
        <v/>
      </c>
      <c r="CR62" s="54" t="str">
        <f t="shared" si="105"/>
        <v/>
      </c>
      <c r="CS62" s="54" t="str">
        <f t="shared" si="106"/>
        <v/>
      </c>
      <c r="CT62" s="54" t="str">
        <f t="shared" si="107"/>
        <v/>
      </c>
      <c r="CU62" s="54" t="str">
        <f t="shared" si="108"/>
        <v/>
      </c>
      <c r="CV62" s="228">
        <f t="shared" si="109"/>
        <v>0</v>
      </c>
      <c r="CW62" s="54" t="str">
        <f t="shared" si="110"/>
        <v/>
      </c>
      <c r="CX62" s="54" t="str">
        <f t="shared" si="111"/>
        <v/>
      </c>
      <c r="CY62" s="54" t="str">
        <f t="shared" si="112"/>
        <v/>
      </c>
      <c r="CZ62" s="54" t="str">
        <f t="shared" si="113"/>
        <v/>
      </c>
      <c r="DA62" s="54" t="str">
        <f t="shared" si="114"/>
        <v/>
      </c>
      <c r="DB62" s="54" t="str">
        <f t="shared" si="115"/>
        <v/>
      </c>
      <c r="DC62" s="54" t="str">
        <f t="shared" si="116"/>
        <v/>
      </c>
      <c r="DD62" s="54" t="str">
        <f t="shared" si="117"/>
        <v/>
      </c>
      <c r="DE62" s="54" t="str">
        <f t="shared" si="118"/>
        <v/>
      </c>
      <c r="DF62" s="54" t="str">
        <f t="shared" si="119"/>
        <v/>
      </c>
      <c r="DG62" s="54" t="str">
        <f t="shared" si="120"/>
        <v/>
      </c>
      <c r="DH62" s="54" t="str">
        <f t="shared" si="121"/>
        <v/>
      </c>
      <c r="DI62" s="54" t="str">
        <f t="shared" si="122"/>
        <v/>
      </c>
      <c r="DJ62" s="54" t="str">
        <f t="shared" si="123"/>
        <v/>
      </c>
      <c r="DK62" s="54" t="str">
        <f t="shared" si="124"/>
        <v/>
      </c>
      <c r="DL62" s="54" t="str">
        <f t="shared" si="125"/>
        <v/>
      </c>
      <c r="DM62" s="54" t="str">
        <f t="shared" si="126"/>
        <v/>
      </c>
      <c r="DN62" s="54" t="str">
        <f t="shared" si="127"/>
        <v/>
      </c>
      <c r="DO62" s="54" t="str">
        <f t="shared" si="128"/>
        <v/>
      </c>
      <c r="DP62" s="54" t="str">
        <f t="shared" si="129"/>
        <v/>
      </c>
      <c r="DQ62" s="54" t="str">
        <f t="shared" si="130"/>
        <v/>
      </c>
      <c r="DR62" s="54" t="str">
        <f t="shared" si="131"/>
        <v/>
      </c>
      <c r="DS62" s="54" t="str">
        <f t="shared" si="132"/>
        <v/>
      </c>
      <c r="DT62" s="54" t="str">
        <f t="shared" si="133"/>
        <v/>
      </c>
      <c r="DU62" s="54" t="str">
        <f t="shared" si="134"/>
        <v/>
      </c>
      <c r="DV62" s="54" t="str">
        <f t="shared" si="135"/>
        <v/>
      </c>
      <c r="DW62" s="54" t="str">
        <f t="shared" si="136"/>
        <v/>
      </c>
      <c r="DX62" s="54" t="str">
        <f t="shared" si="137"/>
        <v/>
      </c>
      <c r="DY62" s="54" t="str">
        <f t="shared" si="138"/>
        <v/>
      </c>
      <c r="DZ62" s="54" t="str">
        <f t="shared" si="139"/>
        <v/>
      </c>
      <c r="EA62" s="54" t="str">
        <f t="shared" si="140"/>
        <v/>
      </c>
      <c r="EB62" s="54" t="str">
        <f t="shared" si="141"/>
        <v/>
      </c>
      <c r="EC62" s="54" t="str">
        <f t="shared" si="142"/>
        <v/>
      </c>
      <c r="ED62" s="54" t="str">
        <f t="shared" si="143"/>
        <v/>
      </c>
      <c r="EE62" s="54" t="str">
        <f t="shared" si="144"/>
        <v/>
      </c>
      <c r="EF62" s="54" t="str">
        <f t="shared" si="145"/>
        <v/>
      </c>
      <c r="EG62" s="54" t="str">
        <f t="shared" si="146"/>
        <v/>
      </c>
      <c r="EH62" s="54" t="str">
        <f t="shared" si="147"/>
        <v/>
      </c>
      <c r="EI62" s="54" t="str">
        <f t="shared" si="148"/>
        <v/>
      </c>
      <c r="EJ62" s="54" t="str">
        <f t="shared" si="149"/>
        <v/>
      </c>
      <c r="EK62" s="54" t="str">
        <f t="shared" si="150"/>
        <v/>
      </c>
      <c r="EL62" s="54" t="str">
        <f t="shared" si="151"/>
        <v/>
      </c>
      <c r="EM62" s="54" t="str">
        <f t="shared" si="152"/>
        <v/>
      </c>
      <c r="EN62" s="54" t="str">
        <f t="shared" si="153"/>
        <v/>
      </c>
      <c r="EO62" s="54" t="str">
        <f t="shared" si="154"/>
        <v/>
      </c>
      <c r="EP62" s="54" t="str">
        <f t="shared" si="155"/>
        <v/>
      </c>
      <c r="EQ62" s="228" t="str">
        <f t="shared" ca="1" si="156"/>
        <v/>
      </c>
      <c r="ER62" s="228" t="str">
        <f t="shared" ca="1" si="157"/>
        <v/>
      </c>
      <c r="ES62" s="54" t="str">
        <f t="shared" ca="1" si="158"/>
        <v/>
      </c>
      <c r="ET62" s="54" t="str">
        <f t="shared" ca="1" si="159"/>
        <v/>
      </c>
      <c r="EU62" s="54" t="str">
        <f t="shared" ca="1" si="160"/>
        <v/>
      </c>
      <c r="EV62" s="54" t="str">
        <f t="shared" ca="1" si="161"/>
        <v/>
      </c>
      <c r="EW62" s="54" t="str">
        <f t="shared" ca="1" si="162"/>
        <v/>
      </c>
      <c r="EX62" s="54" t="str">
        <f t="shared" ca="1" si="163"/>
        <v/>
      </c>
      <c r="EY62" s="54" t="str">
        <f t="shared" ca="1" si="164"/>
        <v/>
      </c>
      <c r="EZ62" s="54" t="str">
        <f t="shared" ca="1" si="165"/>
        <v/>
      </c>
      <c r="FA62" s="54" t="str">
        <f t="shared" ca="1" si="166"/>
        <v/>
      </c>
      <c r="FB62" s="54" t="str">
        <f t="shared" ca="1" si="167"/>
        <v/>
      </c>
      <c r="FC62" s="54" t="str">
        <f t="shared" ca="1" si="168"/>
        <v/>
      </c>
      <c r="FD62" s="228">
        <f t="shared" si="169"/>
        <v>1</v>
      </c>
      <c r="FE62" s="54" t="str">
        <f t="shared" si="170"/>
        <v/>
      </c>
      <c r="FF62" s="54" t="str">
        <f t="shared" si="171"/>
        <v/>
      </c>
      <c r="FG62" s="54" t="str">
        <f t="shared" si="172"/>
        <v/>
      </c>
      <c r="FH62" s="54" t="str">
        <f t="shared" si="173"/>
        <v/>
      </c>
      <c r="FI62" s="228" t="str">
        <f>IF(B62=0,"",COUNTIF(FD$6:FD62,FD62))</f>
        <v/>
      </c>
      <c r="FJ62" s="54" t="str">
        <f t="shared" si="174"/>
        <v/>
      </c>
      <c r="FK62" s="229" t="str">
        <f t="shared" si="175"/>
        <v/>
      </c>
      <c r="FL62" s="54" t="str">
        <f t="shared" si="176"/>
        <v/>
      </c>
      <c r="FM62" s="54" t="str">
        <f t="shared" si="177"/>
        <v/>
      </c>
      <c r="FN62" s="54" t="str">
        <f t="shared" si="178"/>
        <v/>
      </c>
      <c r="FO62" s="54" t="str">
        <f t="shared" si="179"/>
        <v/>
      </c>
    </row>
    <row r="63" spans="1:171" ht="17.25">
      <c r="A63" s="222">
        <v>58</v>
      </c>
      <c r="B63" s="222">
        <f>COUNTIF('中間シート (2)'!M:M,行政集計シート※記入不要です!A63)</f>
        <v>0</v>
      </c>
      <c r="C63" s="230" t="str">
        <f>IF(OR(G63&lt;&gt;"",H63&lt;&gt;""),C62,"")</f>
        <v/>
      </c>
      <c r="D63" s="230" t="str">
        <f t="shared" si="185"/>
        <v/>
      </c>
      <c r="E63" s="230" t="str">
        <f t="shared" si="182"/>
        <v/>
      </c>
      <c r="F63" s="231"/>
      <c r="G63" s="224" t="str">
        <f>IFERROR(VLOOKUP($A63,'中間シート (2)'!$M$6:$AR$65,G$1,FALSE),"")</f>
        <v/>
      </c>
      <c r="H63" s="224" t="str">
        <f>IFERROR(VLOOKUP($A63,'中間シート (2)'!$M$6:$AR$65,H$1,FALSE),"")</f>
        <v/>
      </c>
      <c r="I63" s="224" t="str">
        <f>IFERROR(VLOOKUP($A63,'中間シート (2)'!$M$6:$AR$65,I$1,FALSE),"")</f>
        <v/>
      </c>
      <c r="J63" s="224" t="str">
        <f>IFERROR(VLOOKUP($A63,'中間シート (2)'!$M$6:$AR$65,J$1,FALSE),"")</f>
        <v/>
      </c>
      <c r="K63" s="224" t="str">
        <f>IFERROR(VLOOKUP($A63,'中間シート (2)'!$M$6:$AR$65,K$1,FALSE),"")</f>
        <v/>
      </c>
      <c r="L63" s="224" t="str">
        <f>IFERROR(VLOOKUP($A63,'中間シート (2)'!$M$6:$AR$65,L$1,FALSE),"")</f>
        <v/>
      </c>
      <c r="M63" s="224" t="str">
        <f>IFERROR(VLOOKUP($A63,'中間シート (2)'!$M$6:$AR$65,M$1,FALSE),"")</f>
        <v/>
      </c>
      <c r="N63" s="224" t="str">
        <f>IFERROR(VLOOKUP($A63,'中間シート (2)'!$M$6:$AR$65,N$1,FALSE),"")</f>
        <v/>
      </c>
      <c r="O63" s="224" t="str">
        <f>IFERROR(VLOOKUP($A63,'中間シート (2)'!$M$6:$AR$65,O$1,FALSE),"")</f>
        <v/>
      </c>
      <c r="P63" s="224" t="str">
        <f>IFERROR(VLOOKUP($A63,'中間シート (2)'!$M$6:$AR$65,P$1,FALSE),"")</f>
        <v/>
      </c>
      <c r="Q63" s="224" t="str">
        <f>IFERROR(VLOOKUP($A63,'中間シート (2)'!$M$6:$AR$65,Q$1,FALSE),"")</f>
        <v/>
      </c>
      <c r="R63" s="224" t="str">
        <f>IFERROR(VLOOKUP($A63,'中間シート (2)'!$M$6:$AR$65,R$1,FALSE),"")</f>
        <v/>
      </c>
      <c r="S63" s="224" t="str">
        <f>IFERROR(VLOOKUP($A63,'中間シート (2)'!$M$6:$AR$65,S$1,FALSE),"")</f>
        <v/>
      </c>
      <c r="T63" s="224" t="str">
        <f>IFERROR(VLOOKUP($A63,'中間シート (2)'!$M$6:$AR$65,T$1,FALSE),"")</f>
        <v/>
      </c>
      <c r="U63" s="224" t="str">
        <f>IFERROR(VLOOKUP($A63,'中間シート (2)'!$M$6:$AR$65,U$1,FALSE),"")</f>
        <v/>
      </c>
      <c r="V63" s="224"/>
      <c r="W63" s="224" t="str">
        <f>IFERROR(VLOOKUP($A63,'中間シート (2)'!$M$6:$AR$65,W$1,FALSE),"")</f>
        <v/>
      </c>
      <c r="X63" s="224" t="str">
        <f>IFERROR(VLOOKUP($A63,'中間シート (2)'!$M$6:$AR$65,X$1,FALSE),"")</f>
        <v/>
      </c>
      <c r="Y63" s="224" t="str">
        <f>IFERROR(VLOOKUP($A63,'中間シート (2)'!$M$6:$AR$65,Y$1,FALSE),"")</f>
        <v/>
      </c>
      <c r="Z63" s="224" t="str">
        <f>IFERROR(VLOOKUP($A63,'中間シート (2)'!$M$6:$AR$65,Z$1,FALSE),"")</f>
        <v/>
      </c>
      <c r="AA63" s="224" t="str">
        <f>IFERROR(VLOOKUP($A63,'中間シート (2)'!$M$6:$AR$65,AA$1,FALSE),"")</f>
        <v/>
      </c>
      <c r="AB63" s="224" t="str">
        <f>IFERROR(VLOOKUP($A63,'中間シート (2)'!$M$6:$AR$65,AB$1,FALSE),"")</f>
        <v/>
      </c>
      <c r="AC63" s="224" t="str">
        <f>IFERROR(VLOOKUP($A63,'中間シート (2)'!$M$6:$AR$65,AC$1,FALSE),"")</f>
        <v/>
      </c>
      <c r="AD63" s="224" t="str">
        <f>IFERROR(VLOOKUP($A63,'中間シート (2)'!$M$6:$AR$65,AD$1,FALSE),"")</f>
        <v/>
      </c>
      <c r="AE63" s="224"/>
      <c r="AF63" s="224"/>
      <c r="AG63" s="224"/>
      <c r="AH63" s="236" t="str">
        <f>IFERROR(VLOOKUP($A63,'中間シート (2)'!$M$6:$BC$67,AH$1,FALSE),"")</f>
        <v/>
      </c>
      <c r="AI63" s="236" t="str">
        <f>IFERROR(VLOOKUP($A63,'中間シート (2)'!$M$6:$BC$67,AI$1,FALSE),"")</f>
        <v/>
      </c>
      <c r="AJ63" s="236" t="str">
        <f>IFERROR(VLOOKUP($A63,'中間シート (2)'!$M$6:$BC$67,AJ$1,FALSE),"")</f>
        <v/>
      </c>
      <c r="AK63" s="236" t="str">
        <f>IFERROR(VLOOKUP($A63,'中間シート (2)'!$M$6:$BC$67,AK$1,FALSE),"")</f>
        <v/>
      </c>
      <c r="AL63" s="236" t="str">
        <f>IFERROR(VLOOKUP($A63,'中間シート (2)'!$M$6:$BC$67,AL$1,FALSE),"")</f>
        <v/>
      </c>
      <c r="AM63" s="236" t="str">
        <f>IFERROR(VLOOKUP($A63,'中間シート (2)'!$M$6:$BC$67,AM$1,FALSE),"")</f>
        <v/>
      </c>
      <c r="AN63" s="236" t="str">
        <f>IFERROR(VLOOKUP($A63,'中間シート (2)'!$M$6:$BC$67,AN$1,FALSE),"")</f>
        <v/>
      </c>
      <c r="AO63" s="236" t="str">
        <f>IFERROR(VLOOKUP($A63,'中間シート (2)'!$M$6:$BC$67,AO$1,FALSE),"")</f>
        <v/>
      </c>
      <c r="AR63" s="225"/>
      <c r="AS63" s="225"/>
      <c r="AT63" s="225"/>
      <c r="AU63" s="54">
        <f t="shared" si="183"/>
        <v>41</v>
      </c>
      <c r="AV63" s="54">
        <f t="shared" si="184"/>
        <v>41</v>
      </c>
      <c r="AW63" s="54" t="str">
        <f t="shared" si="59"/>
        <v/>
      </c>
      <c r="AX63" s="54" t="str">
        <f t="shared" si="60"/>
        <v/>
      </c>
      <c r="AY63" s="54" t="str">
        <f t="shared" si="61"/>
        <v/>
      </c>
      <c r="AZ63" s="54" t="str">
        <f t="shared" si="62"/>
        <v/>
      </c>
      <c r="BA63" s="54" t="str">
        <f t="shared" si="63"/>
        <v/>
      </c>
      <c r="BB63" s="54" t="str">
        <f ca="1">IF(AB63="","",IF(COUNTIF(エラー23シート!$G$5:$G$79, OFFSET(I63,IF(H63="",0,-H63+1),0)*100+OFFSET(X63,IF(H63="",0,-H63+1),0)*10+AB63)&gt;0,23,""))</f>
        <v/>
      </c>
      <c r="BC63" s="54" t="str">
        <f t="shared" si="64"/>
        <v/>
      </c>
      <c r="BD63" s="54" t="str">
        <f t="shared" si="65"/>
        <v/>
      </c>
      <c r="BE63" s="54" t="str">
        <f t="shared" si="66"/>
        <v/>
      </c>
      <c r="BF63" s="54" t="str">
        <f t="shared" si="67"/>
        <v/>
      </c>
      <c r="BG63" s="54" t="str">
        <f t="shared" si="68"/>
        <v/>
      </c>
      <c r="BH63" s="54" t="str">
        <f t="shared" si="69"/>
        <v/>
      </c>
      <c r="BI63" s="54" t="str">
        <f t="shared" si="70"/>
        <v/>
      </c>
      <c r="BJ63" s="54" t="str">
        <f t="shared" si="71"/>
        <v/>
      </c>
      <c r="BK63" s="54" t="str">
        <f t="shared" si="72"/>
        <v/>
      </c>
      <c r="BL63" s="54" t="str">
        <f t="shared" si="73"/>
        <v/>
      </c>
      <c r="BM63" s="54" t="str">
        <f t="shared" si="74"/>
        <v/>
      </c>
      <c r="BN63" s="54" t="str">
        <f t="shared" si="75"/>
        <v/>
      </c>
      <c r="BO63" s="54" t="str">
        <f t="shared" si="76"/>
        <v/>
      </c>
      <c r="BP63" s="54" t="str">
        <f t="shared" si="77"/>
        <v/>
      </c>
      <c r="BQ63" s="54" t="str">
        <f t="shared" si="78"/>
        <v/>
      </c>
      <c r="BR63" s="54" t="str">
        <f t="shared" si="79"/>
        <v/>
      </c>
      <c r="BS63" s="226" t="str">
        <f t="shared" si="80"/>
        <v/>
      </c>
      <c r="BT63" s="54" t="str">
        <f t="shared" si="81"/>
        <v/>
      </c>
      <c r="BU63" s="54" t="str">
        <f t="shared" si="82"/>
        <v/>
      </c>
      <c r="BV63" s="54" t="str">
        <f t="shared" si="83"/>
        <v/>
      </c>
      <c r="BW63" s="54" t="str">
        <f t="shared" si="84"/>
        <v/>
      </c>
      <c r="BX63" s="54" t="str">
        <f t="shared" si="85"/>
        <v/>
      </c>
      <c r="BY63" s="54" t="str">
        <f t="shared" si="86"/>
        <v/>
      </c>
      <c r="BZ63" s="54" t="str">
        <f t="shared" si="87"/>
        <v/>
      </c>
      <c r="CA63" s="54" t="str">
        <f t="shared" si="88"/>
        <v/>
      </c>
      <c r="CB63" s="54" t="str">
        <f t="shared" si="89"/>
        <v/>
      </c>
      <c r="CC63" s="54" t="str">
        <f t="shared" si="90"/>
        <v/>
      </c>
      <c r="CD63" s="54" t="str">
        <f t="shared" si="91"/>
        <v/>
      </c>
      <c r="CE63" s="54" t="str">
        <f t="shared" si="92"/>
        <v/>
      </c>
      <c r="CF63" s="54" t="str">
        <f t="shared" si="93"/>
        <v/>
      </c>
      <c r="CG63" s="54" t="str">
        <f t="shared" si="94"/>
        <v/>
      </c>
      <c r="CH63" s="54" t="str">
        <f t="shared" si="95"/>
        <v/>
      </c>
      <c r="CI63" s="54" t="str">
        <f t="shared" si="96"/>
        <v/>
      </c>
      <c r="CJ63" s="54" t="str">
        <f t="shared" si="97"/>
        <v/>
      </c>
      <c r="CK63" s="54" t="str">
        <f t="shared" si="98"/>
        <v/>
      </c>
      <c r="CL63" s="227" t="str">
        <f t="shared" si="99"/>
        <v/>
      </c>
      <c r="CM63" s="54" t="str">
        <f t="shared" si="100"/>
        <v/>
      </c>
      <c r="CN63" s="54" t="str">
        <f t="shared" si="101"/>
        <v/>
      </c>
      <c r="CO63" s="54" t="str">
        <f t="shared" si="102"/>
        <v/>
      </c>
      <c r="CP63" s="54" t="str">
        <f t="shared" si="103"/>
        <v/>
      </c>
      <c r="CQ63" s="54" t="str">
        <f t="shared" si="104"/>
        <v/>
      </c>
      <c r="CR63" s="54" t="str">
        <f t="shared" si="105"/>
        <v/>
      </c>
      <c r="CS63" s="54" t="str">
        <f t="shared" si="106"/>
        <v/>
      </c>
      <c r="CT63" s="54" t="str">
        <f t="shared" si="107"/>
        <v/>
      </c>
      <c r="CU63" s="54" t="str">
        <f t="shared" si="108"/>
        <v/>
      </c>
      <c r="CV63" s="228">
        <f t="shared" si="109"/>
        <v>0</v>
      </c>
      <c r="CW63" s="54" t="str">
        <f t="shared" si="110"/>
        <v/>
      </c>
      <c r="CX63" s="54" t="str">
        <f t="shared" si="111"/>
        <v/>
      </c>
      <c r="CY63" s="54" t="str">
        <f t="shared" si="112"/>
        <v/>
      </c>
      <c r="CZ63" s="54" t="str">
        <f t="shared" si="113"/>
        <v/>
      </c>
      <c r="DA63" s="54" t="str">
        <f t="shared" si="114"/>
        <v/>
      </c>
      <c r="DB63" s="54" t="str">
        <f t="shared" si="115"/>
        <v/>
      </c>
      <c r="DC63" s="54" t="str">
        <f t="shared" si="116"/>
        <v/>
      </c>
      <c r="DD63" s="54" t="str">
        <f t="shared" si="117"/>
        <v/>
      </c>
      <c r="DE63" s="54" t="str">
        <f t="shared" si="118"/>
        <v/>
      </c>
      <c r="DF63" s="54" t="str">
        <f t="shared" si="119"/>
        <v/>
      </c>
      <c r="DG63" s="54" t="str">
        <f t="shared" si="120"/>
        <v/>
      </c>
      <c r="DH63" s="54" t="str">
        <f t="shared" si="121"/>
        <v/>
      </c>
      <c r="DI63" s="54" t="str">
        <f t="shared" si="122"/>
        <v/>
      </c>
      <c r="DJ63" s="54" t="str">
        <f t="shared" si="123"/>
        <v/>
      </c>
      <c r="DK63" s="54" t="str">
        <f t="shared" si="124"/>
        <v/>
      </c>
      <c r="DL63" s="54" t="str">
        <f t="shared" si="125"/>
        <v/>
      </c>
      <c r="DM63" s="54" t="str">
        <f t="shared" si="126"/>
        <v/>
      </c>
      <c r="DN63" s="54" t="str">
        <f t="shared" si="127"/>
        <v/>
      </c>
      <c r="DO63" s="54" t="str">
        <f t="shared" si="128"/>
        <v/>
      </c>
      <c r="DP63" s="54" t="str">
        <f t="shared" si="129"/>
        <v/>
      </c>
      <c r="DQ63" s="54" t="str">
        <f t="shared" si="130"/>
        <v/>
      </c>
      <c r="DR63" s="54" t="str">
        <f t="shared" si="131"/>
        <v/>
      </c>
      <c r="DS63" s="54" t="str">
        <f t="shared" si="132"/>
        <v/>
      </c>
      <c r="DT63" s="54" t="str">
        <f t="shared" si="133"/>
        <v/>
      </c>
      <c r="DU63" s="54" t="str">
        <f t="shared" si="134"/>
        <v/>
      </c>
      <c r="DV63" s="54" t="str">
        <f t="shared" si="135"/>
        <v/>
      </c>
      <c r="DW63" s="54" t="str">
        <f t="shared" si="136"/>
        <v/>
      </c>
      <c r="DX63" s="54" t="str">
        <f t="shared" si="137"/>
        <v/>
      </c>
      <c r="DY63" s="54" t="str">
        <f t="shared" si="138"/>
        <v/>
      </c>
      <c r="DZ63" s="54" t="str">
        <f t="shared" si="139"/>
        <v/>
      </c>
      <c r="EA63" s="54" t="str">
        <f t="shared" si="140"/>
        <v/>
      </c>
      <c r="EB63" s="54" t="str">
        <f t="shared" si="141"/>
        <v/>
      </c>
      <c r="EC63" s="54" t="str">
        <f t="shared" si="142"/>
        <v/>
      </c>
      <c r="ED63" s="54" t="str">
        <f t="shared" si="143"/>
        <v/>
      </c>
      <c r="EE63" s="54" t="str">
        <f t="shared" si="144"/>
        <v/>
      </c>
      <c r="EF63" s="54" t="str">
        <f t="shared" si="145"/>
        <v/>
      </c>
      <c r="EG63" s="54" t="str">
        <f t="shared" si="146"/>
        <v/>
      </c>
      <c r="EH63" s="54" t="str">
        <f t="shared" si="147"/>
        <v/>
      </c>
      <c r="EI63" s="54" t="str">
        <f t="shared" si="148"/>
        <v/>
      </c>
      <c r="EJ63" s="54" t="str">
        <f t="shared" si="149"/>
        <v/>
      </c>
      <c r="EK63" s="54" t="str">
        <f t="shared" si="150"/>
        <v/>
      </c>
      <c r="EL63" s="54" t="str">
        <f t="shared" si="151"/>
        <v/>
      </c>
      <c r="EM63" s="54" t="str">
        <f t="shared" si="152"/>
        <v/>
      </c>
      <c r="EN63" s="54" t="str">
        <f t="shared" si="153"/>
        <v/>
      </c>
      <c r="EO63" s="54" t="str">
        <f t="shared" si="154"/>
        <v/>
      </c>
      <c r="EP63" s="54" t="str">
        <f t="shared" si="155"/>
        <v/>
      </c>
      <c r="EQ63" s="228" t="str">
        <f t="shared" ca="1" si="156"/>
        <v/>
      </c>
      <c r="ER63" s="228" t="str">
        <f t="shared" ca="1" si="157"/>
        <v/>
      </c>
      <c r="ES63" s="54" t="str">
        <f t="shared" ca="1" si="158"/>
        <v/>
      </c>
      <c r="ET63" s="54" t="str">
        <f t="shared" ca="1" si="159"/>
        <v/>
      </c>
      <c r="EU63" s="54" t="str">
        <f t="shared" ca="1" si="160"/>
        <v/>
      </c>
      <c r="EV63" s="54" t="str">
        <f t="shared" ca="1" si="161"/>
        <v/>
      </c>
      <c r="EW63" s="54" t="str">
        <f t="shared" ca="1" si="162"/>
        <v/>
      </c>
      <c r="EX63" s="54" t="str">
        <f t="shared" ca="1" si="163"/>
        <v/>
      </c>
      <c r="EY63" s="54" t="str">
        <f t="shared" ca="1" si="164"/>
        <v/>
      </c>
      <c r="EZ63" s="54" t="str">
        <f t="shared" ca="1" si="165"/>
        <v/>
      </c>
      <c r="FA63" s="54" t="str">
        <f t="shared" ca="1" si="166"/>
        <v/>
      </c>
      <c r="FB63" s="54" t="str">
        <f t="shared" ca="1" si="167"/>
        <v/>
      </c>
      <c r="FC63" s="54" t="str">
        <f t="shared" ca="1" si="168"/>
        <v/>
      </c>
      <c r="FD63" s="228">
        <f t="shared" si="169"/>
        <v>1</v>
      </c>
      <c r="FE63" s="54" t="str">
        <f t="shared" si="170"/>
        <v/>
      </c>
      <c r="FF63" s="54" t="str">
        <f t="shared" si="171"/>
        <v/>
      </c>
      <c r="FG63" s="54" t="str">
        <f t="shared" si="172"/>
        <v/>
      </c>
      <c r="FH63" s="54" t="str">
        <f t="shared" si="173"/>
        <v/>
      </c>
      <c r="FI63" s="228" t="str">
        <f>IF(B63=0,"",COUNTIF(FD$6:FD63,FD63))</f>
        <v/>
      </c>
      <c r="FJ63" s="54" t="str">
        <f t="shared" si="174"/>
        <v/>
      </c>
      <c r="FK63" s="229" t="str">
        <f t="shared" si="175"/>
        <v/>
      </c>
      <c r="FL63" s="54" t="str">
        <f t="shared" si="176"/>
        <v/>
      </c>
      <c r="FM63" s="54" t="str">
        <f t="shared" si="177"/>
        <v/>
      </c>
      <c r="FN63" s="54" t="str">
        <f t="shared" si="178"/>
        <v/>
      </c>
      <c r="FO63" s="54" t="str">
        <f t="shared" si="179"/>
        <v/>
      </c>
    </row>
    <row r="64" spans="1:171" ht="17.25">
      <c r="A64" s="222">
        <v>59</v>
      </c>
      <c r="B64" s="222">
        <f>COUNTIF('中間シート (2)'!M:M,行政集計シート※記入不要です!A64)</f>
        <v>0</v>
      </c>
      <c r="C64" s="230" t="str">
        <f t="shared" si="186"/>
        <v/>
      </c>
      <c r="D64" s="230" t="str">
        <f t="shared" si="185"/>
        <v/>
      </c>
      <c r="E64" s="230" t="str">
        <f t="shared" si="182"/>
        <v/>
      </c>
      <c r="F64" s="231"/>
      <c r="G64" s="224" t="str">
        <f>IFERROR(VLOOKUP($A64,'中間シート (2)'!$M$6:$AR$65,G$1,FALSE),"")</f>
        <v/>
      </c>
      <c r="H64" s="224" t="str">
        <f>IFERROR(VLOOKUP($A64,'中間シート (2)'!$M$6:$AR$65,H$1,FALSE),"")</f>
        <v/>
      </c>
      <c r="I64" s="224" t="str">
        <f>IFERROR(VLOOKUP($A64,'中間シート (2)'!$M$6:$AR$65,I$1,FALSE),"")</f>
        <v/>
      </c>
      <c r="J64" s="224" t="str">
        <f>IFERROR(VLOOKUP($A64,'中間シート (2)'!$M$6:$AR$65,J$1,FALSE),"")</f>
        <v/>
      </c>
      <c r="K64" s="224" t="str">
        <f>IFERROR(VLOOKUP($A64,'中間シート (2)'!$M$6:$AR$65,K$1,FALSE),"")</f>
        <v/>
      </c>
      <c r="L64" s="224" t="str">
        <f>IFERROR(VLOOKUP($A64,'中間シート (2)'!$M$6:$AR$65,L$1,FALSE),"")</f>
        <v/>
      </c>
      <c r="M64" s="224" t="str">
        <f>IFERROR(VLOOKUP($A64,'中間シート (2)'!$M$6:$AR$65,M$1,FALSE),"")</f>
        <v/>
      </c>
      <c r="N64" s="224" t="str">
        <f>IFERROR(VLOOKUP($A64,'中間シート (2)'!$M$6:$AR$65,N$1,FALSE),"")</f>
        <v/>
      </c>
      <c r="O64" s="224" t="str">
        <f>IFERROR(VLOOKUP($A64,'中間シート (2)'!$M$6:$AR$65,O$1,FALSE),"")</f>
        <v/>
      </c>
      <c r="P64" s="224" t="str">
        <f>IFERROR(VLOOKUP($A64,'中間シート (2)'!$M$6:$AR$65,P$1,FALSE),"")</f>
        <v/>
      </c>
      <c r="Q64" s="224" t="str">
        <f>IFERROR(VLOOKUP($A64,'中間シート (2)'!$M$6:$AR$65,Q$1,FALSE),"")</f>
        <v/>
      </c>
      <c r="R64" s="224" t="str">
        <f>IFERROR(VLOOKUP($A64,'中間シート (2)'!$M$6:$AR$65,R$1,FALSE),"")</f>
        <v/>
      </c>
      <c r="S64" s="224" t="str">
        <f>IFERROR(VLOOKUP($A64,'中間シート (2)'!$M$6:$AR$65,S$1,FALSE),"")</f>
        <v/>
      </c>
      <c r="T64" s="224" t="str">
        <f>IFERROR(VLOOKUP($A64,'中間シート (2)'!$M$6:$AR$65,T$1,FALSE),"")</f>
        <v/>
      </c>
      <c r="U64" s="224" t="str">
        <f>IFERROR(VLOOKUP($A64,'中間シート (2)'!$M$6:$AR$65,U$1,FALSE),"")</f>
        <v/>
      </c>
      <c r="V64" s="224"/>
      <c r="W64" s="224" t="str">
        <f>IFERROR(VLOOKUP($A64,'中間シート (2)'!$M$6:$AR$65,W$1,FALSE),"")</f>
        <v/>
      </c>
      <c r="X64" s="224" t="str">
        <f>IFERROR(VLOOKUP($A64,'中間シート (2)'!$M$6:$AR$65,X$1,FALSE),"")</f>
        <v/>
      </c>
      <c r="Y64" s="224" t="str">
        <f>IFERROR(VLOOKUP($A64,'中間シート (2)'!$M$6:$AR$65,Y$1,FALSE),"")</f>
        <v/>
      </c>
      <c r="Z64" s="224" t="str">
        <f>IFERROR(VLOOKUP($A64,'中間シート (2)'!$M$6:$AR$65,Z$1,FALSE),"")</f>
        <v/>
      </c>
      <c r="AA64" s="224" t="str">
        <f>IFERROR(VLOOKUP($A64,'中間シート (2)'!$M$6:$AR$65,AA$1,FALSE),"")</f>
        <v/>
      </c>
      <c r="AB64" s="224" t="str">
        <f>IFERROR(VLOOKUP($A64,'中間シート (2)'!$M$6:$AR$65,AB$1,FALSE),"")</f>
        <v/>
      </c>
      <c r="AC64" s="224" t="str">
        <f>IFERROR(VLOOKUP($A64,'中間シート (2)'!$M$6:$AR$65,AC$1,FALSE),"")</f>
        <v/>
      </c>
      <c r="AD64" s="224" t="str">
        <f>IFERROR(VLOOKUP($A64,'中間シート (2)'!$M$6:$AR$65,AD$1,FALSE),"")</f>
        <v/>
      </c>
      <c r="AE64" s="224"/>
      <c r="AF64" s="224"/>
      <c r="AG64" s="224"/>
      <c r="AH64" s="236" t="str">
        <f>IFERROR(VLOOKUP($A64,'中間シート (2)'!$M$6:$BC$67,AH$1,FALSE),"")</f>
        <v/>
      </c>
      <c r="AI64" s="236" t="str">
        <f>IFERROR(VLOOKUP($A64,'中間シート (2)'!$M$6:$BC$67,AI$1,FALSE),"")</f>
        <v/>
      </c>
      <c r="AJ64" s="236" t="str">
        <f>IFERROR(VLOOKUP($A64,'中間シート (2)'!$M$6:$BC$67,AJ$1,FALSE),"")</f>
        <v/>
      </c>
      <c r="AK64" s="236" t="str">
        <f>IFERROR(VLOOKUP($A64,'中間シート (2)'!$M$6:$BC$67,AK$1,FALSE),"")</f>
        <v/>
      </c>
      <c r="AL64" s="236" t="str">
        <f>IFERROR(VLOOKUP($A64,'中間シート (2)'!$M$6:$BC$67,AL$1,FALSE),"")</f>
        <v/>
      </c>
      <c r="AM64" s="236" t="str">
        <f>IFERROR(VLOOKUP($A64,'中間シート (2)'!$M$6:$BC$67,AM$1,FALSE),"")</f>
        <v/>
      </c>
      <c r="AN64" s="236" t="str">
        <f>IFERROR(VLOOKUP($A64,'中間シート (2)'!$M$6:$BC$67,AN$1,FALSE),"")</f>
        <v/>
      </c>
      <c r="AO64" s="236" t="str">
        <f>IFERROR(VLOOKUP($A64,'中間シート (2)'!$M$6:$BC$67,AO$1,FALSE),"")</f>
        <v/>
      </c>
      <c r="AR64" s="225"/>
      <c r="AS64" s="225"/>
      <c r="AT64" s="225"/>
      <c r="AU64" s="54">
        <f t="shared" si="183"/>
        <v>41</v>
      </c>
      <c r="AV64" s="54">
        <f t="shared" si="184"/>
        <v>41</v>
      </c>
      <c r="AW64" s="54" t="str">
        <f t="shared" si="59"/>
        <v/>
      </c>
      <c r="AX64" s="54" t="str">
        <f t="shared" si="60"/>
        <v/>
      </c>
      <c r="AY64" s="54" t="str">
        <f t="shared" si="61"/>
        <v/>
      </c>
      <c r="AZ64" s="54" t="str">
        <f t="shared" si="62"/>
        <v/>
      </c>
      <c r="BA64" s="54" t="str">
        <f t="shared" si="63"/>
        <v/>
      </c>
      <c r="BB64" s="54" t="str">
        <f ca="1">IF(AB64="","",IF(COUNTIF(エラー23シート!$G$5:$G$79, OFFSET(I64,IF(H64="",0,-H64+1),0)*100+OFFSET(X64,IF(H64="",0,-H64+1),0)*10+AB64)&gt;0,23,""))</f>
        <v/>
      </c>
      <c r="BC64" s="54" t="str">
        <f t="shared" si="64"/>
        <v/>
      </c>
      <c r="BD64" s="54" t="str">
        <f t="shared" si="65"/>
        <v/>
      </c>
      <c r="BE64" s="54" t="str">
        <f t="shared" si="66"/>
        <v/>
      </c>
      <c r="BF64" s="54" t="str">
        <f t="shared" si="67"/>
        <v/>
      </c>
      <c r="BG64" s="54" t="str">
        <f t="shared" si="68"/>
        <v/>
      </c>
      <c r="BH64" s="54" t="str">
        <f t="shared" si="69"/>
        <v/>
      </c>
      <c r="BI64" s="54" t="str">
        <f t="shared" si="70"/>
        <v/>
      </c>
      <c r="BJ64" s="54" t="str">
        <f t="shared" si="71"/>
        <v/>
      </c>
      <c r="BK64" s="54" t="str">
        <f t="shared" si="72"/>
        <v/>
      </c>
      <c r="BL64" s="54" t="str">
        <f t="shared" si="73"/>
        <v/>
      </c>
      <c r="BM64" s="54" t="str">
        <f t="shared" si="74"/>
        <v/>
      </c>
      <c r="BN64" s="54" t="str">
        <f t="shared" si="75"/>
        <v/>
      </c>
      <c r="BO64" s="54" t="str">
        <f t="shared" si="76"/>
        <v/>
      </c>
      <c r="BP64" s="54" t="str">
        <f t="shared" si="77"/>
        <v/>
      </c>
      <c r="BQ64" s="54" t="str">
        <f t="shared" si="78"/>
        <v/>
      </c>
      <c r="BR64" s="54" t="str">
        <f t="shared" si="79"/>
        <v/>
      </c>
      <c r="BS64" s="226" t="str">
        <f t="shared" si="80"/>
        <v/>
      </c>
      <c r="BT64" s="54" t="str">
        <f t="shared" si="81"/>
        <v/>
      </c>
      <c r="BU64" s="54" t="str">
        <f t="shared" si="82"/>
        <v/>
      </c>
      <c r="BV64" s="54" t="str">
        <f t="shared" si="83"/>
        <v/>
      </c>
      <c r="BW64" s="54" t="str">
        <f t="shared" si="84"/>
        <v/>
      </c>
      <c r="BX64" s="54" t="str">
        <f t="shared" si="85"/>
        <v/>
      </c>
      <c r="BY64" s="54" t="str">
        <f t="shared" si="86"/>
        <v/>
      </c>
      <c r="BZ64" s="54" t="str">
        <f t="shared" si="87"/>
        <v/>
      </c>
      <c r="CA64" s="54" t="str">
        <f t="shared" si="88"/>
        <v/>
      </c>
      <c r="CB64" s="54" t="str">
        <f t="shared" si="89"/>
        <v/>
      </c>
      <c r="CC64" s="54" t="str">
        <f t="shared" si="90"/>
        <v/>
      </c>
      <c r="CD64" s="54" t="str">
        <f t="shared" si="91"/>
        <v/>
      </c>
      <c r="CE64" s="54" t="str">
        <f t="shared" si="92"/>
        <v/>
      </c>
      <c r="CF64" s="54" t="str">
        <f t="shared" si="93"/>
        <v/>
      </c>
      <c r="CG64" s="54" t="str">
        <f t="shared" si="94"/>
        <v/>
      </c>
      <c r="CH64" s="54" t="str">
        <f t="shared" si="95"/>
        <v/>
      </c>
      <c r="CI64" s="54" t="str">
        <f t="shared" si="96"/>
        <v/>
      </c>
      <c r="CJ64" s="54" t="str">
        <f t="shared" si="97"/>
        <v/>
      </c>
      <c r="CK64" s="54" t="str">
        <f t="shared" si="98"/>
        <v/>
      </c>
      <c r="CL64" s="227" t="str">
        <f t="shared" si="99"/>
        <v/>
      </c>
      <c r="CM64" s="54" t="str">
        <f t="shared" si="100"/>
        <v/>
      </c>
      <c r="CN64" s="54" t="str">
        <f t="shared" si="101"/>
        <v/>
      </c>
      <c r="CO64" s="54" t="str">
        <f t="shared" si="102"/>
        <v/>
      </c>
      <c r="CP64" s="54" t="str">
        <f t="shared" si="103"/>
        <v/>
      </c>
      <c r="CQ64" s="54" t="str">
        <f t="shared" si="104"/>
        <v/>
      </c>
      <c r="CR64" s="54" t="str">
        <f t="shared" si="105"/>
        <v/>
      </c>
      <c r="CS64" s="54" t="str">
        <f t="shared" si="106"/>
        <v/>
      </c>
      <c r="CT64" s="54" t="str">
        <f t="shared" si="107"/>
        <v/>
      </c>
      <c r="CU64" s="54" t="str">
        <f t="shared" si="108"/>
        <v/>
      </c>
      <c r="CV64" s="228">
        <f t="shared" si="109"/>
        <v>0</v>
      </c>
      <c r="CW64" s="54" t="str">
        <f t="shared" si="110"/>
        <v/>
      </c>
      <c r="CX64" s="54" t="str">
        <f t="shared" si="111"/>
        <v/>
      </c>
      <c r="CY64" s="54" t="str">
        <f t="shared" si="112"/>
        <v/>
      </c>
      <c r="CZ64" s="54" t="str">
        <f t="shared" si="113"/>
        <v/>
      </c>
      <c r="DA64" s="54" t="str">
        <f t="shared" si="114"/>
        <v/>
      </c>
      <c r="DB64" s="54" t="str">
        <f t="shared" si="115"/>
        <v/>
      </c>
      <c r="DC64" s="54" t="str">
        <f t="shared" si="116"/>
        <v/>
      </c>
      <c r="DD64" s="54" t="str">
        <f t="shared" si="117"/>
        <v/>
      </c>
      <c r="DE64" s="54" t="str">
        <f t="shared" si="118"/>
        <v/>
      </c>
      <c r="DF64" s="54" t="str">
        <f t="shared" si="119"/>
        <v/>
      </c>
      <c r="DG64" s="54" t="str">
        <f t="shared" si="120"/>
        <v/>
      </c>
      <c r="DH64" s="54" t="str">
        <f t="shared" si="121"/>
        <v/>
      </c>
      <c r="DI64" s="54" t="str">
        <f t="shared" si="122"/>
        <v/>
      </c>
      <c r="DJ64" s="54" t="str">
        <f t="shared" si="123"/>
        <v/>
      </c>
      <c r="DK64" s="54" t="str">
        <f t="shared" si="124"/>
        <v/>
      </c>
      <c r="DL64" s="54" t="str">
        <f t="shared" si="125"/>
        <v/>
      </c>
      <c r="DM64" s="54" t="str">
        <f t="shared" si="126"/>
        <v/>
      </c>
      <c r="DN64" s="54" t="str">
        <f t="shared" si="127"/>
        <v/>
      </c>
      <c r="DO64" s="54" t="str">
        <f t="shared" si="128"/>
        <v/>
      </c>
      <c r="DP64" s="54" t="str">
        <f t="shared" si="129"/>
        <v/>
      </c>
      <c r="DQ64" s="54" t="str">
        <f t="shared" si="130"/>
        <v/>
      </c>
      <c r="DR64" s="54" t="str">
        <f t="shared" si="131"/>
        <v/>
      </c>
      <c r="DS64" s="54" t="str">
        <f t="shared" si="132"/>
        <v/>
      </c>
      <c r="DT64" s="54" t="str">
        <f t="shared" si="133"/>
        <v/>
      </c>
      <c r="DU64" s="54" t="str">
        <f t="shared" si="134"/>
        <v/>
      </c>
      <c r="DV64" s="54" t="str">
        <f t="shared" si="135"/>
        <v/>
      </c>
      <c r="DW64" s="54" t="str">
        <f t="shared" si="136"/>
        <v/>
      </c>
      <c r="DX64" s="54" t="str">
        <f t="shared" si="137"/>
        <v/>
      </c>
      <c r="DY64" s="54" t="str">
        <f t="shared" si="138"/>
        <v/>
      </c>
      <c r="DZ64" s="54" t="str">
        <f t="shared" si="139"/>
        <v/>
      </c>
      <c r="EA64" s="54" t="str">
        <f t="shared" si="140"/>
        <v/>
      </c>
      <c r="EB64" s="54" t="str">
        <f t="shared" si="141"/>
        <v/>
      </c>
      <c r="EC64" s="54" t="str">
        <f t="shared" si="142"/>
        <v/>
      </c>
      <c r="ED64" s="54" t="str">
        <f t="shared" si="143"/>
        <v/>
      </c>
      <c r="EE64" s="54" t="str">
        <f t="shared" si="144"/>
        <v/>
      </c>
      <c r="EF64" s="54" t="str">
        <f t="shared" si="145"/>
        <v/>
      </c>
      <c r="EG64" s="54" t="str">
        <f t="shared" si="146"/>
        <v/>
      </c>
      <c r="EH64" s="54" t="str">
        <f t="shared" si="147"/>
        <v/>
      </c>
      <c r="EI64" s="54" t="str">
        <f t="shared" si="148"/>
        <v/>
      </c>
      <c r="EJ64" s="54" t="str">
        <f t="shared" si="149"/>
        <v/>
      </c>
      <c r="EK64" s="54" t="str">
        <f t="shared" si="150"/>
        <v/>
      </c>
      <c r="EL64" s="54" t="str">
        <f t="shared" si="151"/>
        <v/>
      </c>
      <c r="EM64" s="54" t="str">
        <f t="shared" si="152"/>
        <v/>
      </c>
      <c r="EN64" s="54" t="str">
        <f t="shared" si="153"/>
        <v/>
      </c>
      <c r="EO64" s="54" t="str">
        <f t="shared" si="154"/>
        <v/>
      </c>
      <c r="EP64" s="54" t="str">
        <f t="shared" si="155"/>
        <v/>
      </c>
      <c r="EQ64" s="228" t="str">
        <f t="shared" ca="1" si="156"/>
        <v/>
      </c>
      <c r="ER64" s="228" t="str">
        <f t="shared" ca="1" si="157"/>
        <v/>
      </c>
      <c r="ES64" s="54" t="str">
        <f t="shared" ca="1" si="158"/>
        <v/>
      </c>
      <c r="ET64" s="54" t="str">
        <f t="shared" ca="1" si="159"/>
        <v/>
      </c>
      <c r="EU64" s="54" t="str">
        <f t="shared" ca="1" si="160"/>
        <v/>
      </c>
      <c r="EV64" s="54" t="str">
        <f t="shared" ca="1" si="161"/>
        <v/>
      </c>
      <c r="EW64" s="54" t="str">
        <f t="shared" ca="1" si="162"/>
        <v/>
      </c>
      <c r="EX64" s="54" t="str">
        <f t="shared" ca="1" si="163"/>
        <v/>
      </c>
      <c r="EY64" s="54" t="str">
        <f t="shared" ca="1" si="164"/>
        <v/>
      </c>
      <c r="EZ64" s="54" t="str">
        <f t="shared" ca="1" si="165"/>
        <v/>
      </c>
      <c r="FA64" s="54" t="str">
        <f t="shared" ca="1" si="166"/>
        <v/>
      </c>
      <c r="FB64" s="54" t="str">
        <f t="shared" ca="1" si="167"/>
        <v/>
      </c>
      <c r="FC64" s="54" t="str">
        <f t="shared" ca="1" si="168"/>
        <v/>
      </c>
      <c r="FD64" s="228">
        <f t="shared" si="169"/>
        <v>1</v>
      </c>
      <c r="FE64" s="54" t="str">
        <f t="shared" si="170"/>
        <v/>
      </c>
      <c r="FF64" s="54" t="str">
        <f t="shared" si="171"/>
        <v/>
      </c>
      <c r="FG64" s="54" t="str">
        <f t="shared" si="172"/>
        <v/>
      </c>
      <c r="FH64" s="54" t="str">
        <f t="shared" si="173"/>
        <v/>
      </c>
      <c r="FI64" s="228" t="str">
        <f>IF(B64=0,"",COUNTIF(FD$6:FD64,FD64))</f>
        <v/>
      </c>
      <c r="FJ64" s="54" t="str">
        <f t="shared" si="174"/>
        <v/>
      </c>
      <c r="FK64" s="229" t="str">
        <f t="shared" si="175"/>
        <v/>
      </c>
      <c r="FL64" s="54" t="str">
        <f t="shared" si="176"/>
        <v/>
      </c>
      <c r="FM64" s="54" t="str">
        <f t="shared" si="177"/>
        <v/>
      </c>
      <c r="FN64" s="54" t="str">
        <f t="shared" si="178"/>
        <v/>
      </c>
      <c r="FO64" s="54" t="str">
        <f t="shared" si="179"/>
        <v/>
      </c>
    </row>
    <row r="65" spans="1:171" ht="17.25">
      <c r="A65" s="222">
        <v>60</v>
      </c>
      <c r="B65" s="222">
        <f>COUNTIF('中間シート (2)'!M:M,行政集計シート※記入不要です!A65)</f>
        <v>0</v>
      </c>
      <c r="C65" s="230" t="str">
        <f>IF(OR(G65&lt;&gt;"",H65&lt;&gt;""),C64,"")</f>
        <v/>
      </c>
      <c r="D65" s="230" t="str">
        <f t="shared" si="185"/>
        <v/>
      </c>
      <c r="E65" s="230" t="str">
        <f t="shared" si="182"/>
        <v/>
      </c>
      <c r="F65" s="231"/>
      <c r="G65" s="224" t="str">
        <f>IFERROR(VLOOKUP($A65,'中間シート (2)'!$M$6:$AR$65,G$1,FALSE),"")</f>
        <v/>
      </c>
      <c r="H65" s="224" t="str">
        <f>IFERROR(VLOOKUP($A65,'中間シート (2)'!$M$6:$AR$65,H$1,FALSE),"")</f>
        <v/>
      </c>
      <c r="I65" s="224" t="str">
        <f>IFERROR(VLOOKUP($A65,'中間シート (2)'!$M$6:$AR$65,I$1,FALSE),"")</f>
        <v/>
      </c>
      <c r="J65" s="224" t="str">
        <f>IFERROR(VLOOKUP($A65,'中間シート (2)'!$M$6:$AR$65,J$1,FALSE),"")</f>
        <v/>
      </c>
      <c r="K65" s="224" t="str">
        <f>IFERROR(VLOOKUP($A65,'中間シート (2)'!$M$6:$AR$65,K$1,FALSE),"")</f>
        <v/>
      </c>
      <c r="L65" s="224" t="str">
        <f>IFERROR(VLOOKUP($A65,'中間シート (2)'!$M$6:$AR$65,L$1,FALSE),"")</f>
        <v/>
      </c>
      <c r="M65" s="224" t="str">
        <f>IFERROR(VLOOKUP($A65,'中間シート (2)'!$M$6:$AR$65,M$1,FALSE),"")</f>
        <v/>
      </c>
      <c r="N65" s="224" t="str">
        <f>IFERROR(VLOOKUP($A65,'中間シート (2)'!$M$6:$AR$65,N$1,FALSE),"")</f>
        <v/>
      </c>
      <c r="O65" s="224" t="str">
        <f>IFERROR(VLOOKUP($A65,'中間シート (2)'!$M$6:$AR$65,O$1,FALSE),"")</f>
        <v/>
      </c>
      <c r="P65" s="224" t="str">
        <f>IFERROR(VLOOKUP($A65,'中間シート (2)'!$M$6:$AR$65,P$1,FALSE),"")</f>
        <v/>
      </c>
      <c r="Q65" s="224" t="str">
        <f>IFERROR(VLOOKUP($A65,'中間シート (2)'!$M$6:$AR$65,Q$1,FALSE),"")</f>
        <v/>
      </c>
      <c r="R65" s="224" t="str">
        <f>IFERROR(VLOOKUP($A65,'中間シート (2)'!$M$6:$AR$65,R$1,FALSE),"")</f>
        <v/>
      </c>
      <c r="S65" s="224" t="str">
        <f>IFERROR(VLOOKUP($A65,'中間シート (2)'!$M$6:$AR$65,S$1,FALSE),"")</f>
        <v/>
      </c>
      <c r="T65" s="224" t="str">
        <f>IFERROR(VLOOKUP($A65,'中間シート (2)'!$M$6:$AR$65,T$1,FALSE),"")</f>
        <v/>
      </c>
      <c r="U65" s="224" t="str">
        <f>IFERROR(VLOOKUP($A65,'中間シート (2)'!$M$6:$AR$65,U$1,FALSE),"")</f>
        <v/>
      </c>
      <c r="V65" s="224"/>
      <c r="W65" s="224" t="str">
        <f>IFERROR(VLOOKUP($A65,'中間シート (2)'!$M$6:$AR$65,W$1,FALSE),"")</f>
        <v/>
      </c>
      <c r="X65" s="224" t="str">
        <f>IFERROR(VLOOKUP($A65,'中間シート (2)'!$M$6:$AR$65,X$1,FALSE),"")</f>
        <v/>
      </c>
      <c r="Y65" s="224" t="str">
        <f>IFERROR(VLOOKUP($A65,'中間シート (2)'!$M$6:$AR$65,Y$1,FALSE),"")</f>
        <v/>
      </c>
      <c r="Z65" s="224" t="str">
        <f>IFERROR(VLOOKUP($A65,'中間シート (2)'!$M$6:$AR$65,Z$1,FALSE),"")</f>
        <v/>
      </c>
      <c r="AA65" s="224" t="str">
        <f>IFERROR(VLOOKUP($A65,'中間シート (2)'!$M$6:$AR$65,AA$1,FALSE),"")</f>
        <v/>
      </c>
      <c r="AB65" s="224" t="str">
        <f>IFERROR(VLOOKUP($A65,'中間シート (2)'!$M$6:$AR$65,AB$1,FALSE),"")</f>
        <v/>
      </c>
      <c r="AC65" s="224" t="str">
        <f>IFERROR(VLOOKUP($A65,'中間シート (2)'!$M$6:$AR$65,AC$1,FALSE),"")</f>
        <v/>
      </c>
      <c r="AD65" s="224" t="str">
        <f>IFERROR(VLOOKUP($A65,'中間シート (2)'!$M$6:$AR$65,AD$1,FALSE),"")</f>
        <v/>
      </c>
      <c r="AE65" s="224"/>
      <c r="AF65" s="224"/>
      <c r="AG65" s="224"/>
      <c r="AH65" s="236" t="str">
        <f>IFERROR(VLOOKUP($A65,'中間シート (2)'!$M$6:$BC$67,AH$1,FALSE),"")</f>
        <v/>
      </c>
      <c r="AI65" s="236" t="str">
        <f>IFERROR(VLOOKUP($A65,'中間シート (2)'!$M$6:$BC$67,AI$1,FALSE),"")</f>
        <v/>
      </c>
      <c r="AJ65" s="236" t="str">
        <f>IFERROR(VLOOKUP($A65,'中間シート (2)'!$M$6:$BC$67,AJ$1,FALSE),"")</f>
        <v/>
      </c>
      <c r="AK65" s="236" t="str">
        <f>IFERROR(VLOOKUP($A65,'中間シート (2)'!$M$6:$BC$67,AK$1,FALSE),"")</f>
        <v/>
      </c>
      <c r="AL65" s="236" t="str">
        <f>IFERROR(VLOOKUP($A65,'中間シート (2)'!$M$6:$BC$67,AL$1,FALSE),"")</f>
        <v/>
      </c>
      <c r="AM65" s="236" t="str">
        <f>IFERROR(VLOOKUP($A65,'中間シート (2)'!$M$6:$BC$67,AM$1,FALSE),"")</f>
        <v/>
      </c>
      <c r="AN65" s="236" t="str">
        <f>IFERROR(VLOOKUP($A65,'中間シート (2)'!$M$6:$BC$67,AN$1,FALSE),"")</f>
        <v/>
      </c>
      <c r="AO65" s="236" t="str">
        <f>IFERROR(VLOOKUP($A65,'中間シート (2)'!$M$6:$BC$67,AO$1,FALSE),"")</f>
        <v/>
      </c>
      <c r="AR65" s="225"/>
      <c r="AS65" s="225"/>
      <c r="AT65" s="225"/>
      <c r="AU65" s="54">
        <f t="shared" si="183"/>
        <v>41</v>
      </c>
      <c r="AV65" s="54">
        <f t="shared" si="184"/>
        <v>41</v>
      </c>
      <c r="AW65" s="54" t="str">
        <f t="shared" si="59"/>
        <v/>
      </c>
      <c r="AX65" s="54" t="str">
        <f t="shared" si="60"/>
        <v/>
      </c>
      <c r="AY65" s="54" t="str">
        <f t="shared" si="61"/>
        <v/>
      </c>
      <c r="AZ65" s="54" t="str">
        <f t="shared" si="62"/>
        <v/>
      </c>
      <c r="BA65" s="54" t="str">
        <f t="shared" si="63"/>
        <v/>
      </c>
      <c r="BB65" s="54" t="str">
        <f ca="1">IF(AB65="","",IF(COUNTIF(エラー23シート!$G$5:$G$79, OFFSET(I65,IF(H65="",0,-H65+1),0)*100+OFFSET(X65,IF(H65="",0,-H65+1),0)*10+AB65)&gt;0,23,""))</f>
        <v/>
      </c>
      <c r="BC65" s="54" t="str">
        <f t="shared" si="64"/>
        <v/>
      </c>
      <c r="BD65" s="54" t="str">
        <f t="shared" si="65"/>
        <v/>
      </c>
      <c r="BE65" s="54" t="str">
        <f t="shared" si="66"/>
        <v/>
      </c>
      <c r="BF65" s="54" t="str">
        <f t="shared" si="67"/>
        <v/>
      </c>
      <c r="BG65" s="54" t="str">
        <f t="shared" si="68"/>
        <v/>
      </c>
      <c r="BH65" s="54" t="str">
        <f t="shared" si="69"/>
        <v/>
      </c>
      <c r="BI65" s="54" t="str">
        <f t="shared" si="70"/>
        <v/>
      </c>
      <c r="BJ65" s="54" t="str">
        <f t="shared" si="71"/>
        <v/>
      </c>
      <c r="BK65" s="54" t="str">
        <f t="shared" si="72"/>
        <v/>
      </c>
      <c r="BL65" s="54" t="str">
        <f t="shared" si="73"/>
        <v/>
      </c>
      <c r="BM65" s="54" t="str">
        <f t="shared" si="74"/>
        <v/>
      </c>
      <c r="BN65" s="54" t="str">
        <f t="shared" si="75"/>
        <v/>
      </c>
      <c r="BO65" s="54" t="str">
        <f t="shared" si="76"/>
        <v/>
      </c>
      <c r="BP65" s="54" t="str">
        <f t="shared" si="77"/>
        <v/>
      </c>
      <c r="BQ65" s="54" t="str">
        <f t="shared" si="78"/>
        <v/>
      </c>
      <c r="BR65" s="54" t="str">
        <f t="shared" si="79"/>
        <v/>
      </c>
      <c r="BS65" s="226" t="str">
        <f t="shared" si="80"/>
        <v/>
      </c>
      <c r="BT65" s="54" t="str">
        <f t="shared" si="81"/>
        <v/>
      </c>
      <c r="BU65" s="54" t="str">
        <f t="shared" si="82"/>
        <v/>
      </c>
      <c r="BV65" s="54" t="str">
        <f t="shared" si="83"/>
        <v/>
      </c>
      <c r="BW65" s="54" t="str">
        <f t="shared" si="84"/>
        <v/>
      </c>
      <c r="BX65" s="54" t="str">
        <f t="shared" si="85"/>
        <v/>
      </c>
      <c r="BY65" s="54" t="str">
        <f t="shared" si="86"/>
        <v/>
      </c>
      <c r="BZ65" s="54" t="str">
        <f t="shared" si="87"/>
        <v/>
      </c>
      <c r="CA65" s="54" t="str">
        <f t="shared" si="88"/>
        <v/>
      </c>
      <c r="CB65" s="54" t="str">
        <f t="shared" si="89"/>
        <v/>
      </c>
      <c r="CC65" s="54" t="str">
        <f t="shared" si="90"/>
        <v/>
      </c>
      <c r="CD65" s="54" t="str">
        <f t="shared" si="91"/>
        <v/>
      </c>
      <c r="CE65" s="54" t="str">
        <f t="shared" si="92"/>
        <v/>
      </c>
      <c r="CF65" s="54" t="str">
        <f t="shared" si="93"/>
        <v/>
      </c>
      <c r="CG65" s="54" t="str">
        <f t="shared" si="94"/>
        <v/>
      </c>
      <c r="CH65" s="54" t="str">
        <f t="shared" si="95"/>
        <v/>
      </c>
      <c r="CI65" s="54" t="str">
        <f t="shared" si="96"/>
        <v/>
      </c>
      <c r="CJ65" s="54" t="str">
        <f t="shared" si="97"/>
        <v/>
      </c>
      <c r="CK65" s="54" t="str">
        <f t="shared" si="98"/>
        <v/>
      </c>
      <c r="CL65" s="227" t="str">
        <f t="shared" si="99"/>
        <v/>
      </c>
      <c r="CM65" s="54" t="str">
        <f t="shared" si="100"/>
        <v/>
      </c>
      <c r="CN65" s="54" t="str">
        <f t="shared" si="101"/>
        <v/>
      </c>
      <c r="CO65" s="54" t="str">
        <f t="shared" si="102"/>
        <v/>
      </c>
      <c r="CP65" s="54" t="str">
        <f t="shared" si="103"/>
        <v/>
      </c>
      <c r="CQ65" s="54" t="str">
        <f t="shared" si="104"/>
        <v/>
      </c>
      <c r="CR65" s="54" t="str">
        <f t="shared" si="105"/>
        <v/>
      </c>
      <c r="CS65" s="54" t="str">
        <f t="shared" si="106"/>
        <v/>
      </c>
      <c r="CT65" s="54" t="str">
        <f t="shared" si="107"/>
        <v/>
      </c>
      <c r="CU65" s="54" t="str">
        <f t="shared" si="108"/>
        <v/>
      </c>
      <c r="CV65" s="228">
        <f t="shared" si="109"/>
        <v>0</v>
      </c>
      <c r="CW65" s="54" t="str">
        <f t="shared" si="110"/>
        <v/>
      </c>
      <c r="CX65" s="54" t="str">
        <f t="shared" si="111"/>
        <v/>
      </c>
      <c r="CY65" s="54" t="str">
        <f t="shared" si="112"/>
        <v/>
      </c>
      <c r="CZ65" s="54" t="str">
        <f t="shared" si="113"/>
        <v/>
      </c>
      <c r="DA65" s="54" t="str">
        <f t="shared" si="114"/>
        <v/>
      </c>
      <c r="DB65" s="54" t="str">
        <f t="shared" si="115"/>
        <v/>
      </c>
      <c r="DC65" s="54" t="str">
        <f t="shared" si="116"/>
        <v/>
      </c>
      <c r="DD65" s="54" t="str">
        <f t="shared" si="117"/>
        <v/>
      </c>
      <c r="DE65" s="54" t="str">
        <f t="shared" si="118"/>
        <v/>
      </c>
      <c r="DF65" s="54" t="str">
        <f t="shared" si="119"/>
        <v/>
      </c>
      <c r="DG65" s="54" t="str">
        <f t="shared" si="120"/>
        <v/>
      </c>
      <c r="DH65" s="54" t="str">
        <f t="shared" si="121"/>
        <v/>
      </c>
      <c r="DI65" s="54" t="str">
        <f t="shared" si="122"/>
        <v/>
      </c>
      <c r="DJ65" s="54" t="str">
        <f t="shared" si="123"/>
        <v/>
      </c>
      <c r="DK65" s="54" t="str">
        <f t="shared" si="124"/>
        <v/>
      </c>
      <c r="DL65" s="54" t="str">
        <f t="shared" si="125"/>
        <v/>
      </c>
      <c r="DM65" s="54" t="str">
        <f t="shared" si="126"/>
        <v/>
      </c>
      <c r="DN65" s="54" t="str">
        <f t="shared" si="127"/>
        <v/>
      </c>
      <c r="DO65" s="54" t="str">
        <f t="shared" si="128"/>
        <v/>
      </c>
      <c r="DP65" s="54" t="str">
        <f t="shared" si="129"/>
        <v/>
      </c>
      <c r="DQ65" s="54" t="str">
        <f t="shared" si="130"/>
        <v/>
      </c>
      <c r="DR65" s="54" t="str">
        <f t="shared" si="131"/>
        <v/>
      </c>
      <c r="DS65" s="54" t="str">
        <f t="shared" si="132"/>
        <v/>
      </c>
      <c r="DT65" s="54" t="str">
        <f t="shared" si="133"/>
        <v/>
      </c>
      <c r="DU65" s="54" t="str">
        <f t="shared" si="134"/>
        <v/>
      </c>
      <c r="DV65" s="54" t="str">
        <f t="shared" si="135"/>
        <v/>
      </c>
      <c r="DW65" s="54" t="str">
        <f t="shared" si="136"/>
        <v/>
      </c>
      <c r="DX65" s="54" t="str">
        <f t="shared" si="137"/>
        <v/>
      </c>
      <c r="DY65" s="54" t="str">
        <f t="shared" si="138"/>
        <v/>
      </c>
      <c r="DZ65" s="54" t="str">
        <f t="shared" si="139"/>
        <v/>
      </c>
      <c r="EA65" s="54" t="str">
        <f t="shared" si="140"/>
        <v/>
      </c>
      <c r="EB65" s="54" t="str">
        <f t="shared" si="141"/>
        <v/>
      </c>
      <c r="EC65" s="54" t="str">
        <f t="shared" si="142"/>
        <v/>
      </c>
      <c r="ED65" s="54" t="str">
        <f t="shared" si="143"/>
        <v/>
      </c>
      <c r="EE65" s="54" t="str">
        <f t="shared" si="144"/>
        <v/>
      </c>
      <c r="EF65" s="54" t="str">
        <f t="shared" si="145"/>
        <v/>
      </c>
      <c r="EG65" s="54" t="str">
        <f t="shared" si="146"/>
        <v/>
      </c>
      <c r="EH65" s="54" t="str">
        <f t="shared" si="147"/>
        <v/>
      </c>
      <c r="EI65" s="54" t="str">
        <f t="shared" si="148"/>
        <v/>
      </c>
      <c r="EJ65" s="54" t="str">
        <f t="shared" si="149"/>
        <v/>
      </c>
      <c r="EK65" s="54" t="str">
        <f t="shared" si="150"/>
        <v/>
      </c>
      <c r="EL65" s="54" t="str">
        <f t="shared" si="151"/>
        <v/>
      </c>
      <c r="EM65" s="54" t="str">
        <f t="shared" si="152"/>
        <v/>
      </c>
      <c r="EN65" s="54" t="str">
        <f t="shared" si="153"/>
        <v/>
      </c>
      <c r="EO65" s="54" t="str">
        <f t="shared" si="154"/>
        <v/>
      </c>
      <c r="EP65" s="54" t="str">
        <f t="shared" si="155"/>
        <v/>
      </c>
      <c r="EQ65" s="228" t="str">
        <f t="shared" ca="1" si="156"/>
        <v/>
      </c>
      <c r="ER65" s="228" t="str">
        <f t="shared" ca="1" si="157"/>
        <v/>
      </c>
      <c r="ES65" s="54" t="str">
        <f t="shared" ca="1" si="158"/>
        <v/>
      </c>
      <c r="ET65" s="54" t="str">
        <f t="shared" ca="1" si="159"/>
        <v/>
      </c>
      <c r="EU65" s="54" t="str">
        <f t="shared" ca="1" si="160"/>
        <v/>
      </c>
      <c r="EV65" s="54" t="str">
        <f t="shared" ca="1" si="161"/>
        <v/>
      </c>
      <c r="EW65" s="54" t="str">
        <f t="shared" ca="1" si="162"/>
        <v/>
      </c>
      <c r="EX65" s="54" t="str">
        <f t="shared" ca="1" si="163"/>
        <v/>
      </c>
      <c r="EY65" s="54" t="str">
        <f t="shared" ca="1" si="164"/>
        <v/>
      </c>
      <c r="EZ65" s="54" t="str">
        <f t="shared" ca="1" si="165"/>
        <v/>
      </c>
      <c r="FA65" s="54" t="str">
        <f t="shared" ca="1" si="166"/>
        <v/>
      </c>
      <c r="FB65" s="54" t="str">
        <f t="shared" ca="1" si="167"/>
        <v/>
      </c>
      <c r="FC65" s="54" t="str">
        <f t="shared" ca="1" si="168"/>
        <v/>
      </c>
      <c r="FD65" s="228">
        <f t="shared" si="169"/>
        <v>1</v>
      </c>
      <c r="FE65" s="54" t="str">
        <f t="shared" si="170"/>
        <v/>
      </c>
      <c r="FF65" s="54" t="str">
        <f t="shared" si="171"/>
        <v/>
      </c>
      <c r="FG65" s="54" t="str">
        <f t="shared" si="172"/>
        <v/>
      </c>
      <c r="FH65" s="54" t="str">
        <f t="shared" si="173"/>
        <v/>
      </c>
      <c r="FI65" s="228" t="str">
        <f>IF(B65=0,"",COUNTIF(FD$6:FD65,FD65))</f>
        <v/>
      </c>
      <c r="FJ65" s="54" t="str">
        <f t="shared" si="174"/>
        <v/>
      </c>
      <c r="FK65" s="229" t="str">
        <f t="shared" si="175"/>
        <v/>
      </c>
      <c r="FL65" s="54" t="str">
        <f t="shared" si="176"/>
        <v/>
      </c>
      <c r="FM65" s="54" t="str">
        <f t="shared" si="177"/>
        <v/>
      </c>
      <c r="FN65" s="54" t="str">
        <f t="shared" si="178"/>
        <v/>
      </c>
      <c r="FO65" s="54" t="str">
        <f t="shared" si="179"/>
        <v/>
      </c>
    </row>
  </sheetData>
  <sheetProtection insertRows="0"/>
  <mergeCells count="32">
    <mergeCell ref="DQ4:DV4"/>
    <mergeCell ref="DX4:DZ4"/>
    <mergeCell ref="EA4:EC4"/>
    <mergeCell ref="ED4:EE4"/>
    <mergeCell ref="FJ4:FM4"/>
    <mergeCell ref="EI4:EJ4"/>
    <mergeCell ref="EK4:EP4"/>
    <mergeCell ref="ES4:EU4"/>
    <mergeCell ref="EV4:EW4"/>
    <mergeCell ref="EY4:FC4"/>
    <mergeCell ref="FE4:FH4"/>
    <mergeCell ref="DB4:DE4"/>
    <mergeCell ref="DF4:DG4"/>
    <mergeCell ref="DH4:DI4"/>
    <mergeCell ref="DJ4:DN4"/>
    <mergeCell ref="DO4:DP4"/>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s>
  <phoneticPr fontId="1"/>
  <conditionalFormatting sqref="AU6:CU65 ES6:FC65 FE6:FH65">
    <cfRule type="expression" dxfId="6" priority="5">
      <formula>AU6&lt;&gt;""</formula>
    </cfRule>
  </conditionalFormatting>
  <conditionalFormatting sqref="AU6:CU65">
    <cfRule type="expression" dxfId="5" priority="6">
      <formula>ISBLANK(AU6)=TRUE</formula>
    </cfRule>
  </conditionalFormatting>
  <conditionalFormatting sqref="CW6:EP65">
    <cfRule type="expression" dxfId="4" priority="1">
      <formula>CW6&lt;&gt;""</formula>
    </cfRule>
    <cfRule type="expression" dxfId="3" priority="2">
      <formula>ISBLANK(CW6)=TRUE</formula>
    </cfRule>
  </conditionalFormatting>
  <conditionalFormatting sqref="ES6:FC65 FE6:FH65">
    <cfRule type="expression" dxfId="2" priority="14">
      <formula>ISBLANK(ES6)=TRUE</formula>
    </cfRule>
  </conditionalFormatting>
  <conditionalFormatting sqref="FJ6:FO65">
    <cfRule type="expression" dxfId="1" priority="3">
      <formula>FJ6&lt;&gt;""</formula>
    </cfRule>
    <cfRule type="expression" dxfId="0" priority="4">
      <formula>ISBLANK(FJ6)=TRUE</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5"/>
  <sheetData>
    <row r="1" spans="1:3">
      <c r="A1" s="6" t="s">
        <v>2361</v>
      </c>
      <c r="B1" s="6" t="s">
        <v>2311</v>
      </c>
      <c r="C1" s="6" t="s">
        <v>2434</v>
      </c>
    </row>
    <row r="2" spans="1:3">
      <c r="A2" t="s">
        <v>2360</v>
      </c>
      <c r="B2" t="s">
        <v>2362</v>
      </c>
      <c r="C2" t="s">
        <v>2360</v>
      </c>
    </row>
    <row r="3" spans="1:3">
      <c r="A3" t="s">
        <v>2282</v>
      </c>
      <c r="B3" t="s">
        <v>2363</v>
      </c>
      <c r="C3" t="s">
        <v>2282</v>
      </c>
    </row>
    <row r="4" spans="1:3">
      <c r="A4">
        <v>10</v>
      </c>
      <c r="B4" t="s">
        <v>2364</v>
      </c>
      <c r="C4" t="s">
        <v>2320</v>
      </c>
    </row>
    <row r="5" spans="1:3">
      <c r="A5">
        <v>11</v>
      </c>
      <c r="B5" t="s">
        <v>2365</v>
      </c>
      <c r="C5" t="s">
        <v>2321</v>
      </c>
    </row>
    <row r="6" spans="1:3">
      <c r="A6">
        <v>12</v>
      </c>
      <c r="B6" t="s">
        <v>2366</v>
      </c>
      <c r="C6" t="s">
        <v>2322</v>
      </c>
    </row>
    <row r="7" spans="1:3">
      <c r="A7">
        <v>13</v>
      </c>
      <c r="B7" t="s">
        <v>2367</v>
      </c>
      <c r="C7" t="s">
        <v>2323</v>
      </c>
    </row>
    <row r="8" spans="1:3">
      <c r="A8">
        <v>14</v>
      </c>
      <c r="B8" t="s">
        <v>2368</v>
      </c>
    </row>
    <row r="9" spans="1:3">
      <c r="A9">
        <v>15</v>
      </c>
      <c r="B9" t="s">
        <v>2369</v>
      </c>
    </row>
    <row r="10" spans="1:3">
      <c r="A10">
        <v>16</v>
      </c>
      <c r="B10" t="s">
        <v>2370</v>
      </c>
    </row>
    <row r="11" spans="1:3">
      <c r="A11">
        <v>17</v>
      </c>
      <c r="B11" t="s">
        <v>2371</v>
      </c>
    </row>
    <row r="12" spans="1:3">
      <c r="A12">
        <v>18</v>
      </c>
      <c r="B12" t="s">
        <v>2372</v>
      </c>
    </row>
    <row r="13" spans="1:3">
      <c r="A13">
        <v>19</v>
      </c>
      <c r="B13" t="s">
        <v>2373</v>
      </c>
    </row>
    <row r="14" spans="1:3">
      <c r="A14">
        <v>20</v>
      </c>
      <c r="B14" t="s">
        <v>2374</v>
      </c>
    </row>
    <row r="15" spans="1:3">
      <c r="A15">
        <v>21</v>
      </c>
      <c r="B15" t="s">
        <v>2375</v>
      </c>
    </row>
    <row r="16" spans="1:3">
      <c r="A16">
        <v>22</v>
      </c>
      <c r="B16" t="s">
        <v>2376</v>
      </c>
    </row>
    <row r="17" spans="1:2">
      <c r="A17">
        <v>23</v>
      </c>
      <c r="B17" t="s">
        <v>2377</v>
      </c>
    </row>
    <row r="18" spans="1:2">
      <c r="A18">
        <v>24</v>
      </c>
      <c r="B18" t="s">
        <v>2378</v>
      </c>
    </row>
    <row r="19" spans="1:2">
      <c r="A19">
        <v>30</v>
      </c>
      <c r="B19" t="s">
        <v>2379</v>
      </c>
    </row>
    <row r="20" spans="1:2">
      <c r="A20">
        <v>31</v>
      </c>
      <c r="B20" t="s">
        <v>2380</v>
      </c>
    </row>
    <row r="21" spans="1:2">
      <c r="A21">
        <v>32</v>
      </c>
      <c r="B21" t="s">
        <v>2381</v>
      </c>
    </row>
    <row r="22" spans="1:2">
      <c r="A22">
        <v>33</v>
      </c>
      <c r="B22" t="s">
        <v>2382</v>
      </c>
    </row>
    <row r="23" spans="1:2">
      <c r="A23">
        <v>34</v>
      </c>
      <c r="B23" t="s">
        <v>2383</v>
      </c>
    </row>
    <row r="24" spans="1:2">
      <c r="A24">
        <v>35</v>
      </c>
      <c r="B24" t="s">
        <v>2384</v>
      </c>
    </row>
    <row r="25" spans="1:2">
      <c r="A25">
        <v>36</v>
      </c>
      <c r="B25" t="s">
        <v>2385</v>
      </c>
    </row>
    <row r="26" spans="1:2">
      <c r="A26">
        <v>37</v>
      </c>
      <c r="B26" t="s">
        <v>2386</v>
      </c>
    </row>
    <row r="27" spans="1:2">
      <c r="A27">
        <v>38</v>
      </c>
      <c r="B27" t="s">
        <v>2387</v>
      </c>
    </row>
    <row r="28" spans="1:2">
      <c r="A28">
        <v>39</v>
      </c>
      <c r="B28" t="s">
        <v>2388</v>
      </c>
    </row>
    <row r="29" spans="1:2">
      <c r="A29">
        <v>40</v>
      </c>
      <c r="B29" t="s">
        <v>2389</v>
      </c>
    </row>
    <row r="30" spans="1:2">
      <c r="A30">
        <v>41</v>
      </c>
      <c r="B30" t="s">
        <v>2390</v>
      </c>
    </row>
    <row r="31" spans="1:2">
      <c r="A31">
        <v>42</v>
      </c>
      <c r="B31" t="s">
        <v>2391</v>
      </c>
    </row>
    <row r="32" spans="1:2">
      <c r="A32">
        <v>43</v>
      </c>
      <c r="B32" t="s">
        <v>2392</v>
      </c>
    </row>
    <row r="33" spans="1:2">
      <c r="A33">
        <v>44</v>
      </c>
      <c r="B33" t="s">
        <v>2393</v>
      </c>
    </row>
    <row r="34" spans="1:2">
      <c r="B34" t="s">
        <v>2394</v>
      </c>
    </row>
    <row r="35" spans="1:2">
      <c r="B35" t="s">
        <v>2395</v>
      </c>
    </row>
    <row r="36" spans="1:2">
      <c r="B36" t="s">
        <v>2396</v>
      </c>
    </row>
    <row r="37" spans="1:2">
      <c r="B37" t="s">
        <v>2397</v>
      </c>
    </row>
    <row r="38" spans="1:2">
      <c r="B38" t="s">
        <v>2398</v>
      </c>
    </row>
    <row r="39" spans="1:2">
      <c r="B39" t="s">
        <v>2399</v>
      </c>
    </row>
    <row r="40" spans="1:2">
      <c r="B40" t="s">
        <v>2400</v>
      </c>
    </row>
    <row r="41" spans="1:2">
      <c r="B41" t="s">
        <v>2401</v>
      </c>
    </row>
    <row r="42" spans="1:2">
      <c r="B42" t="s">
        <v>2402</v>
      </c>
    </row>
    <row r="43" spans="1:2">
      <c r="B43" t="s">
        <v>2403</v>
      </c>
    </row>
    <row r="44" spans="1:2">
      <c r="B44" t="s">
        <v>2404</v>
      </c>
    </row>
    <row r="45" spans="1:2">
      <c r="B45" t="s">
        <v>2405</v>
      </c>
    </row>
    <row r="46" spans="1:2">
      <c r="B46" t="s">
        <v>2406</v>
      </c>
    </row>
    <row r="47" spans="1:2">
      <c r="B47" t="s">
        <v>2407</v>
      </c>
    </row>
    <row r="48" spans="1:2">
      <c r="B48" t="s">
        <v>2408</v>
      </c>
    </row>
    <row r="49" spans="2:2">
      <c r="B49" t="s">
        <v>2409</v>
      </c>
    </row>
    <row r="50" spans="2:2">
      <c r="B50" t="s">
        <v>2410</v>
      </c>
    </row>
    <row r="51" spans="2:2">
      <c r="B51" t="s">
        <v>2411</v>
      </c>
    </row>
    <row r="52" spans="2:2">
      <c r="B52" t="s">
        <v>2412</v>
      </c>
    </row>
    <row r="53" spans="2:2">
      <c r="B53" t="s">
        <v>2413</v>
      </c>
    </row>
    <row r="54" spans="2:2">
      <c r="B54" t="s">
        <v>2414</v>
      </c>
    </row>
    <row r="55" spans="2:2">
      <c r="B55" t="s">
        <v>2415</v>
      </c>
    </row>
    <row r="56" spans="2:2">
      <c r="B56" t="s">
        <v>2416</v>
      </c>
    </row>
    <row r="57" spans="2:2">
      <c r="B57" t="s">
        <v>2417</v>
      </c>
    </row>
    <row r="58" spans="2:2">
      <c r="B58" t="s">
        <v>2418</v>
      </c>
    </row>
    <row r="59" spans="2:2">
      <c r="B59" t="s">
        <v>2419</v>
      </c>
    </row>
    <row r="60" spans="2:2">
      <c r="B60" t="s">
        <v>2420</v>
      </c>
    </row>
    <row r="61" spans="2:2">
      <c r="B61" t="s">
        <v>2421</v>
      </c>
    </row>
    <row r="62" spans="2:2">
      <c r="B62" t="s">
        <v>2422</v>
      </c>
    </row>
    <row r="63" spans="2:2">
      <c r="B63" t="s">
        <v>2423</v>
      </c>
    </row>
    <row r="64" spans="2:2">
      <c r="B64" t="s">
        <v>2424</v>
      </c>
    </row>
    <row r="65" spans="2:2">
      <c r="B65" t="s">
        <v>2425</v>
      </c>
    </row>
    <row r="66" spans="2:2">
      <c r="B66" t="s">
        <v>2426</v>
      </c>
    </row>
    <row r="67" spans="2:2">
      <c r="B67" t="s">
        <v>2427</v>
      </c>
    </row>
    <row r="68" spans="2:2">
      <c r="B68" t="s">
        <v>2428</v>
      </c>
    </row>
    <row r="69" spans="2:2">
      <c r="B69" t="s">
        <v>2429</v>
      </c>
    </row>
    <row r="70" spans="2:2">
      <c r="B70" t="s">
        <v>2430</v>
      </c>
    </row>
    <row r="71" spans="2:2">
      <c r="B71" t="s">
        <v>2431</v>
      </c>
    </row>
    <row r="72" spans="2:2">
      <c r="B72" t="s">
        <v>2432</v>
      </c>
    </row>
    <row r="73" spans="2:2">
      <c r="B73" t="s">
        <v>2433</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ht="15" customHeight="1">
      <c r="A1" s="296" t="s">
        <v>2482</v>
      </c>
      <c r="B1" s="296"/>
      <c r="C1" s="296"/>
      <c r="D1" s="296"/>
      <c r="E1" s="296"/>
      <c r="F1" s="296"/>
      <c r="G1" s="296"/>
      <c r="H1" s="296"/>
      <c r="I1" s="296"/>
      <c r="J1" s="296"/>
      <c r="K1" s="296"/>
      <c r="L1" s="296"/>
      <c r="M1" s="296"/>
      <c r="N1" s="296"/>
      <c r="O1" s="296"/>
      <c r="P1" s="296"/>
      <c r="Q1" s="296"/>
      <c r="R1" s="296"/>
      <c r="S1" s="296"/>
      <c r="T1" s="296"/>
      <c r="U1" s="296"/>
      <c r="V1" s="296"/>
      <c r="W1" s="296"/>
      <c r="X1" s="296"/>
      <c r="Y1" s="296"/>
      <c r="Z1" s="296"/>
      <c r="AA1" s="296"/>
      <c r="AB1" s="296"/>
      <c r="AC1" s="296"/>
      <c r="AD1" s="296"/>
      <c r="AE1" s="296"/>
      <c r="AF1" s="296"/>
      <c r="AG1" s="296"/>
      <c r="AH1" s="296"/>
      <c r="AI1" s="296"/>
      <c r="AJ1" s="296"/>
      <c r="AK1" s="296"/>
      <c r="AL1" s="296"/>
      <c r="AM1" s="255"/>
    </row>
    <row r="2" spans="1:39" ht="15" customHeight="1">
      <c r="A2" s="296"/>
      <c r="B2" s="296"/>
      <c r="C2" s="296"/>
      <c r="D2" s="296"/>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6"/>
      <c r="AK2" s="296"/>
      <c r="AL2" s="296"/>
      <c r="AM2" s="255"/>
    </row>
    <row r="3" spans="1:39" ht="15" customHeight="1">
      <c r="A3" s="296"/>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296"/>
      <c r="AK3" s="296"/>
      <c r="AL3" s="296"/>
      <c r="AM3" s="255"/>
    </row>
    <row r="4" spans="1:39" ht="15" customHeight="1">
      <c r="A4" s="296"/>
      <c r="B4" s="296"/>
      <c r="C4" s="296"/>
      <c r="D4" s="296"/>
      <c r="E4" s="296"/>
      <c r="F4" s="296"/>
      <c r="G4" s="296"/>
      <c r="H4" s="296"/>
      <c r="I4" s="296"/>
      <c r="J4" s="296"/>
      <c r="K4" s="296"/>
      <c r="L4" s="296"/>
      <c r="M4" s="296"/>
      <c r="N4" s="296"/>
      <c r="O4" s="296"/>
      <c r="P4" s="296"/>
      <c r="Q4" s="296"/>
      <c r="R4" s="296"/>
      <c r="S4" s="296"/>
      <c r="T4" s="296"/>
      <c r="U4" s="296"/>
      <c r="V4" s="296"/>
      <c r="W4" s="296"/>
      <c r="X4" s="296"/>
      <c r="Y4" s="296"/>
      <c r="Z4" s="296"/>
      <c r="AA4" s="296"/>
      <c r="AB4" s="296"/>
      <c r="AC4" s="296"/>
      <c r="AD4" s="296"/>
      <c r="AE4" s="296"/>
      <c r="AF4" s="296"/>
      <c r="AG4" s="296"/>
      <c r="AH4" s="296"/>
      <c r="AI4" s="296"/>
      <c r="AJ4" s="296"/>
      <c r="AK4" s="296"/>
      <c r="AL4" s="296"/>
      <c r="AM4" s="255"/>
    </row>
    <row r="5" spans="1:39" ht="15" customHeight="1">
      <c r="A5" s="296"/>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55"/>
    </row>
    <row r="6" spans="1:39" ht="15" customHeight="1">
      <c r="A6" s="296"/>
      <c r="B6" s="296"/>
      <c r="C6" s="296"/>
      <c r="D6" s="296"/>
      <c r="E6" s="296"/>
      <c r="F6" s="296"/>
      <c r="G6" s="296"/>
      <c r="H6" s="296"/>
      <c r="I6" s="296"/>
      <c r="J6" s="296"/>
      <c r="K6" s="296"/>
      <c r="L6" s="296"/>
      <c r="M6" s="296"/>
      <c r="N6" s="296"/>
      <c r="O6" s="296"/>
      <c r="P6" s="296"/>
      <c r="Q6" s="296"/>
      <c r="R6" s="296"/>
      <c r="S6" s="296"/>
      <c r="T6" s="296"/>
      <c r="U6" s="296"/>
      <c r="V6" s="296"/>
      <c r="W6" s="296"/>
      <c r="X6" s="296"/>
      <c r="Y6" s="296"/>
      <c r="Z6" s="296"/>
      <c r="AA6" s="296"/>
      <c r="AB6" s="296"/>
      <c r="AC6" s="296"/>
      <c r="AD6" s="296"/>
      <c r="AE6" s="296"/>
      <c r="AF6" s="296"/>
      <c r="AG6" s="296"/>
      <c r="AH6" s="296"/>
      <c r="AI6" s="296"/>
      <c r="AJ6" s="296"/>
      <c r="AK6" s="296"/>
      <c r="AL6" s="296"/>
      <c r="AM6" s="255"/>
    </row>
    <row r="7" spans="1:39" ht="15" customHeight="1">
      <c r="A7" s="296"/>
      <c r="B7" s="296"/>
      <c r="C7" s="296"/>
      <c r="D7" s="296"/>
      <c r="E7" s="296"/>
      <c r="F7" s="296"/>
      <c r="G7" s="296"/>
      <c r="H7" s="296"/>
      <c r="I7" s="296"/>
      <c r="J7" s="296"/>
      <c r="K7" s="296"/>
      <c r="L7" s="296"/>
      <c r="M7" s="296"/>
      <c r="N7" s="296"/>
      <c r="O7" s="296"/>
      <c r="P7" s="296"/>
      <c r="Q7" s="296"/>
      <c r="R7" s="296"/>
      <c r="S7" s="296"/>
      <c r="T7" s="296"/>
      <c r="U7" s="296"/>
      <c r="V7" s="296"/>
      <c r="W7" s="296"/>
      <c r="X7" s="296"/>
      <c r="Y7" s="296"/>
      <c r="Z7" s="296"/>
      <c r="AA7" s="296"/>
      <c r="AB7" s="296"/>
      <c r="AC7" s="296"/>
      <c r="AD7" s="296"/>
      <c r="AE7" s="296"/>
      <c r="AF7" s="296"/>
      <c r="AG7" s="296"/>
      <c r="AH7" s="296"/>
      <c r="AI7" s="296"/>
      <c r="AJ7" s="296"/>
      <c r="AK7" s="296"/>
      <c r="AL7" s="296"/>
      <c r="AM7" s="255"/>
    </row>
    <row r="8" spans="1:39" ht="15" customHeight="1">
      <c r="A8" s="296"/>
      <c r="B8" s="296"/>
      <c r="C8" s="296"/>
      <c r="D8" s="296"/>
      <c r="E8" s="296"/>
      <c r="F8" s="296"/>
      <c r="G8" s="296"/>
      <c r="H8" s="296"/>
      <c r="I8" s="296"/>
      <c r="J8" s="296"/>
      <c r="K8" s="296"/>
      <c r="L8" s="296"/>
      <c r="M8" s="296"/>
      <c r="N8" s="296"/>
      <c r="O8" s="296"/>
      <c r="P8" s="296"/>
      <c r="Q8" s="296"/>
      <c r="R8" s="296"/>
      <c r="S8" s="296"/>
      <c r="T8" s="296"/>
      <c r="U8" s="296"/>
      <c r="V8" s="296"/>
      <c r="W8" s="296"/>
      <c r="X8" s="296"/>
      <c r="Y8" s="296"/>
      <c r="Z8" s="296"/>
      <c r="AA8" s="296"/>
      <c r="AB8" s="296"/>
      <c r="AC8" s="296"/>
      <c r="AD8" s="296"/>
      <c r="AE8" s="296"/>
      <c r="AF8" s="296"/>
      <c r="AG8" s="296"/>
      <c r="AH8" s="296"/>
      <c r="AI8" s="296"/>
      <c r="AJ8" s="296"/>
      <c r="AK8" s="296"/>
      <c r="AL8" s="296"/>
      <c r="AM8" s="255"/>
    </row>
    <row r="9" spans="1:39" ht="15" customHeight="1">
      <c r="A9" s="296"/>
      <c r="B9" s="296"/>
      <c r="C9" s="296"/>
      <c r="D9" s="296"/>
      <c r="E9" s="296"/>
      <c r="F9" s="296"/>
      <c r="G9" s="296"/>
      <c r="H9" s="296"/>
      <c r="I9" s="296"/>
      <c r="J9" s="296"/>
      <c r="K9" s="296"/>
      <c r="L9" s="296"/>
      <c r="M9" s="296"/>
      <c r="N9" s="296"/>
      <c r="O9" s="296"/>
      <c r="P9" s="296"/>
      <c r="Q9" s="296"/>
      <c r="R9" s="296"/>
      <c r="S9" s="296"/>
      <c r="T9" s="296"/>
      <c r="U9" s="296"/>
      <c r="V9" s="296"/>
      <c r="W9" s="296"/>
      <c r="X9" s="296"/>
      <c r="Y9" s="296"/>
      <c r="Z9" s="296"/>
      <c r="AA9" s="296"/>
      <c r="AB9" s="296"/>
      <c r="AC9" s="296"/>
      <c r="AD9" s="296"/>
      <c r="AE9" s="296"/>
      <c r="AF9" s="296"/>
      <c r="AG9" s="296"/>
      <c r="AH9" s="296"/>
      <c r="AI9" s="296"/>
      <c r="AJ9" s="296"/>
      <c r="AK9" s="296"/>
      <c r="AL9" s="296"/>
      <c r="AM9" s="255"/>
    </row>
    <row r="10" spans="1:39" ht="15" customHeight="1">
      <c r="A10" s="296"/>
      <c r="B10" s="296"/>
      <c r="C10" s="296"/>
      <c r="D10" s="296"/>
      <c r="E10" s="296"/>
      <c r="F10" s="296"/>
      <c r="G10" s="296"/>
      <c r="H10" s="296"/>
      <c r="I10" s="296"/>
      <c r="J10" s="296"/>
      <c r="K10" s="296"/>
      <c r="L10" s="296"/>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6"/>
      <c r="AK10" s="296"/>
      <c r="AL10" s="296"/>
      <c r="AM10" s="255"/>
    </row>
    <row r="11" spans="1:39" ht="15" customHeight="1">
      <c r="A11" s="296"/>
      <c r="B11" s="296"/>
      <c r="C11" s="296"/>
      <c r="D11" s="296"/>
      <c r="E11" s="296"/>
      <c r="F11" s="296"/>
      <c r="G11" s="296"/>
      <c r="H11" s="296"/>
      <c r="I11" s="296"/>
      <c r="J11" s="296"/>
      <c r="K11" s="296"/>
      <c r="L11" s="296"/>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55"/>
    </row>
    <row r="12" spans="1:39" ht="15" customHeight="1">
      <c r="A12" s="296"/>
      <c r="B12" s="296"/>
      <c r="C12" s="296"/>
      <c r="D12" s="296"/>
      <c r="E12" s="296"/>
      <c r="F12" s="296"/>
      <c r="G12" s="296"/>
      <c r="H12" s="296"/>
      <c r="I12" s="296"/>
      <c r="J12" s="296"/>
      <c r="K12" s="296"/>
      <c r="L12" s="296"/>
      <c r="M12" s="296"/>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55"/>
    </row>
    <row r="13" spans="1:39" ht="15" customHeight="1">
      <c r="A13" s="296"/>
      <c r="B13" s="296"/>
      <c r="C13" s="296"/>
      <c r="D13" s="296"/>
      <c r="E13" s="296"/>
      <c r="F13" s="296"/>
      <c r="G13" s="296"/>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55"/>
    </row>
    <row r="14" spans="1:39" ht="15" customHeight="1">
      <c r="A14" s="296"/>
      <c r="B14" s="296"/>
      <c r="C14" s="296"/>
      <c r="D14" s="296"/>
      <c r="E14" s="296"/>
      <c r="F14" s="296"/>
      <c r="G14" s="296"/>
      <c r="H14" s="296"/>
      <c r="I14" s="296"/>
      <c r="J14" s="296"/>
      <c r="K14" s="296"/>
      <c r="L14" s="296"/>
      <c r="M14" s="296"/>
      <c r="N14" s="296"/>
      <c r="O14" s="296"/>
      <c r="P14" s="296"/>
      <c r="Q14" s="296"/>
      <c r="R14" s="296"/>
      <c r="S14" s="296"/>
      <c r="T14" s="296"/>
      <c r="U14" s="296"/>
      <c r="V14" s="296"/>
      <c r="W14" s="296"/>
      <c r="X14" s="296"/>
      <c r="Y14" s="296"/>
      <c r="Z14" s="296"/>
      <c r="AA14" s="296"/>
      <c r="AB14" s="296"/>
      <c r="AC14" s="296"/>
      <c r="AD14" s="296"/>
      <c r="AE14" s="296"/>
      <c r="AF14" s="296"/>
      <c r="AG14" s="296"/>
      <c r="AH14" s="296"/>
      <c r="AI14" s="296"/>
      <c r="AJ14" s="296"/>
      <c r="AK14" s="296"/>
      <c r="AL14" s="296"/>
      <c r="AM14" s="255"/>
    </row>
    <row r="15" spans="1:39" ht="15" customHeight="1">
      <c r="A15" s="296"/>
      <c r="B15" s="296"/>
      <c r="C15" s="296"/>
      <c r="D15" s="296"/>
      <c r="E15" s="296"/>
      <c r="F15" s="296"/>
      <c r="G15" s="296"/>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55"/>
    </row>
    <row r="16" spans="1:39" ht="15" customHeight="1">
      <c r="A16" s="296"/>
      <c r="B16" s="296"/>
      <c r="C16" s="296"/>
      <c r="D16" s="296"/>
      <c r="E16" s="296"/>
      <c r="F16" s="296"/>
      <c r="G16" s="296"/>
      <c r="H16" s="296"/>
      <c r="I16" s="296"/>
      <c r="J16" s="296"/>
      <c r="K16" s="296"/>
      <c r="L16" s="296"/>
      <c r="M16" s="296"/>
      <c r="N16" s="296"/>
      <c r="O16" s="296"/>
      <c r="P16" s="296"/>
      <c r="Q16" s="296"/>
      <c r="R16" s="296"/>
      <c r="S16" s="296"/>
      <c r="T16" s="296"/>
      <c r="U16" s="296"/>
      <c r="V16" s="296"/>
      <c r="W16" s="296"/>
      <c r="X16" s="296"/>
      <c r="Y16" s="296"/>
      <c r="Z16" s="296"/>
      <c r="AA16" s="296"/>
      <c r="AB16" s="296"/>
      <c r="AC16" s="296"/>
      <c r="AD16" s="296"/>
      <c r="AE16" s="296"/>
      <c r="AF16" s="296"/>
      <c r="AG16" s="296"/>
      <c r="AH16" s="296"/>
      <c r="AI16" s="296"/>
      <c r="AJ16" s="296"/>
      <c r="AK16" s="296"/>
      <c r="AL16" s="296"/>
      <c r="AM16" s="255"/>
    </row>
    <row r="17" spans="1:39" ht="15" customHeight="1">
      <c r="A17" s="296"/>
      <c r="B17" s="296"/>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c r="AA17" s="296"/>
      <c r="AB17" s="296"/>
      <c r="AC17" s="296"/>
      <c r="AD17" s="296"/>
      <c r="AE17" s="296"/>
      <c r="AF17" s="296"/>
      <c r="AG17" s="296"/>
      <c r="AH17" s="296"/>
      <c r="AI17" s="296"/>
      <c r="AJ17" s="296"/>
      <c r="AK17" s="296"/>
      <c r="AL17" s="296"/>
      <c r="AM17" s="255"/>
    </row>
    <row r="18" spans="1:39" ht="15" customHeight="1">
      <c r="A18" s="296"/>
      <c r="B18" s="296"/>
      <c r="C18" s="296"/>
      <c r="D18" s="296"/>
      <c r="E18" s="296"/>
      <c r="F18" s="296"/>
      <c r="G18" s="296"/>
      <c r="H18" s="296"/>
      <c r="I18" s="296"/>
      <c r="J18" s="296"/>
      <c r="K18" s="296"/>
      <c r="L18" s="296"/>
      <c r="M18" s="296"/>
      <c r="N18" s="296"/>
      <c r="O18" s="296"/>
      <c r="P18" s="296"/>
      <c r="Q18" s="296"/>
      <c r="R18" s="296"/>
      <c r="S18" s="296"/>
      <c r="T18" s="296"/>
      <c r="U18" s="296"/>
      <c r="V18" s="296"/>
      <c r="W18" s="296"/>
      <c r="X18" s="296"/>
      <c r="Y18" s="296"/>
      <c r="Z18" s="296"/>
      <c r="AA18" s="296"/>
      <c r="AB18" s="296"/>
      <c r="AC18" s="296"/>
      <c r="AD18" s="296"/>
      <c r="AE18" s="296"/>
      <c r="AF18" s="296"/>
      <c r="AG18" s="296"/>
      <c r="AH18" s="296"/>
      <c r="AI18" s="296"/>
      <c r="AJ18" s="296"/>
      <c r="AK18" s="296"/>
      <c r="AL18" s="296"/>
      <c r="AM18" s="255"/>
    </row>
    <row r="19" spans="1:39" ht="9.6" customHeight="1">
      <c r="A19" s="296"/>
      <c r="B19" s="296"/>
      <c r="C19" s="296"/>
      <c r="D19" s="296"/>
      <c r="E19" s="296"/>
      <c r="F19" s="296"/>
      <c r="G19" s="296"/>
      <c r="H19" s="296"/>
      <c r="I19" s="296"/>
      <c r="J19" s="296"/>
      <c r="K19" s="296"/>
      <c r="L19" s="296"/>
      <c r="M19" s="296"/>
      <c r="N19" s="296"/>
      <c r="O19" s="296"/>
      <c r="P19" s="296"/>
      <c r="Q19" s="296"/>
      <c r="R19" s="296"/>
      <c r="S19" s="296"/>
      <c r="T19" s="296"/>
      <c r="U19" s="296"/>
      <c r="V19" s="296"/>
      <c r="W19" s="296"/>
      <c r="X19" s="296"/>
      <c r="Y19" s="296"/>
      <c r="Z19" s="296"/>
      <c r="AA19" s="296"/>
      <c r="AB19" s="296"/>
      <c r="AC19" s="296"/>
      <c r="AD19" s="296"/>
      <c r="AE19" s="296"/>
      <c r="AF19" s="296"/>
      <c r="AG19" s="296"/>
      <c r="AH19" s="296"/>
      <c r="AI19" s="296"/>
      <c r="AJ19" s="296"/>
      <c r="AK19" s="296"/>
      <c r="AL19" s="296"/>
      <c r="AM19" s="255"/>
    </row>
    <row r="20" spans="1:39" ht="4.5" customHeight="1">
      <c r="A20" s="4" t="s">
        <v>2108</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326" t="s">
        <v>2276</v>
      </c>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8"/>
      <c r="AF21" s="335" t="s">
        <v>2170</v>
      </c>
      <c r="AG21" s="292"/>
      <c r="AH21" s="292"/>
      <c r="AI21" s="292"/>
      <c r="AJ21" s="292"/>
      <c r="AK21" s="292"/>
      <c r="AL21" s="178"/>
      <c r="AM21" s="4"/>
    </row>
    <row r="22" spans="1:39" ht="27" customHeight="1">
      <c r="A22" s="4"/>
      <c r="B22" s="322" t="s">
        <v>2278</v>
      </c>
      <c r="C22" s="322"/>
      <c r="D22" s="322"/>
      <c r="E22" s="322"/>
      <c r="F22" s="322"/>
      <c r="G22" s="322"/>
      <c r="H22" s="322"/>
      <c r="I22" s="322"/>
      <c r="J22" s="322" t="s">
        <v>2280</v>
      </c>
      <c r="K22" s="322"/>
      <c r="L22" s="322"/>
      <c r="M22" s="322"/>
      <c r="N22" s="322"/>
      <c r="O22" s="322"/>
      <c r="P22" s="322"/>
      <c r="Q22" s="322"/>
      <c r="R22" s="322"/>
      <c r="S22" s="322"/>
      <c r="T22" s="322"/>
      <c r="U22" s="322"/>
      <c r="V22" s="322"/>
      <c r="W22" s="322"/>
      <c r="X22" s="322"/>
      <c r="Y22" s="322"/>
      <c r="Z22" s="322"/>
      <c r="AA22" s="322"/>
      <c r="AB22" s="322"/>
      <c r="AC22" s="322"/>
      <c r="AD22" s="322"/>
      <c r="AE22" s="322"/>
      <c r="AF22" s="326" t="s">
        <v>2281</v>
      </c>
      <c r="AG22" s="327"/>
      <c r="AH22" s="327"/>
      <c r="AI22" s="327"/>
      <c r="AJ22" s="327"/>
      <c r="AK22" s="327"/>
      <c r="AL22" s="207"/>
      <c r="AM22" s="4"/>
    </row>
    <row r="23" spans="1:39" ht="27" customHeight="1">
      <c r="A23" s="4"/>
      <c r="B23" s="322" t="s">
        <v>2279</v>
      </c>
      <c r="C23" s="322"/>
      <c r="D23" s="322"/>
      <c r="E23" s="322"/>
      <c r="F23" s="322"/>
      <c r="G23" s="322"/>
      <c r="H23" s="322"/>
      <c r="I23" s="322"/>
      <c r="J23" s="323" t="s">
        <v>2293</v>
      </c>
      <c r="K23" s="324"/>
      <c r="L23" s="324"/>
      <c r="M23" s="324"/>
      <c r="N23" s="324"/>
      <c r="O23" s="324"/>
      <c r="P23" s="324"/>
      <c r="Q23" s="324"/>
      <c r="R23" s="324"/>
      <c r="S23" s="324"/>
      <c r="T23" s="324"/>
      <c r="U23" s="324"/>
      <c r="V23" s="324"/>
      <c r="W23" s="324"/>
      <c r="X23" s="324"/>
      <c r="Y23" s="324"/>
      <c r="Z23" s="324"/>
      <c r="AA23" s="324"/>
      <c r="AB23" s="324"/>
      <c r="AC23" s="324"/>
      <c r="AD23" s="324"/>
      <c r="AE23" s="325"/>
      <c r="AF23" s="326" t="s">
        <v>2282</v>
      </c>
      <c r="AG23" s="327"/>
      <c r="AH23" s="327"/>
      <c r="AI23" s="327"/>
      <c r="AJ23" s="327"/>
      <c r="AK23" s="327"/>
      <c r="AL23" s="207"/>
      <c r="AM23" s="4"/>
    </row>
    <row r="24" spans="1:39" ht="24" customHeight="1">
      <c r="A24" s="392" t="s">
        <v>2468</v>
      </c>
      <c r="B24" s="392"/>
      <c r="C24" s="392"/>
      <c r="D24" s="392"/>
      <c r="E24" s="392"/>
      <c r="F24" s="392"/>
      <c r="G24" s="392"/>
      <c r="H24" s="392"/>
      <c r="I24" s="392"/>
      <c r="J24" s="392"/>
      <c r="K24" s="392"/>
      <c r="L24" s="392"/>
      <c r="M24" s="392"/>
      <c r="N24" s="392"/>
      <c r="O24" s="392"/>
      <c r="P24" s="392"/>
      <c r="Q24" s="392"/>
      <c r="R24" s="392"/>
      <c r="S24" s="392"/>
      <c r="T24" s="392"/>
      <c r="U24" s="392"/>
      <c r="V24" s="392"/>
      <c r="W24" s="392"/>
      <c r="X24" s="392"/>
      <c r="Y24" s="392"/>
      <c r="Z24" s="392"/>
      <c r="AA24" s="392"/>
      <c r="AB24" s="392"/>
      <c r="AC24" s="392"/>
      <c r="AD24" s="392"/>
      <c r="AE24" s="392"/>
      <c r="AF24" s="392"/>
      <c r="AG24" s="392"/>
      <c r="AH24" s="392"/>
      <c r="AI24" s="392"/>
      <c r="AJ24" s="392"/>
      <c r="AK24" s="392"/>
      <c r="AL24" s="392"/>
      <c r="AM24" s="4"/>
    </row>
    <row r="25" spans="1:39" ht="26.1" customHeight="1">
      <c r="A25" s="392"/>
      <c r="B25" s="392"/>
      <c r="C25" s="392"/>
      <c r="D25" s="392"/>
      <c r="E25" s="392"/>
      <c r="F25" s="392"/>
      <c r="G25" s="392"/>
      <c r="H25" s="392"/>
      <c r="I25" s="392"/>
      <c r="J25" s="392"/>
      <c r="K25" s="392"/>
      <c r="L25" s="392"/>
      <c r="M25" s="392"/>
      <c r="N25" s="392"/>
      <c r="O25" s="392"/>
      <c r="P25" s="392"/>
      <c r="Q25" s="392"/>
      <c r="R25" s="392"/>
      <c r="S25" s="392"/>
      <c r="T25" s="392"/>
      <c r="U25" s="392"/>
      <c r="V25" s="392"/>
      <c r="W25" s="392"/>
      <c r="X25" s="392"/>
      <c r="Y25" s="392"/>
      <c r="Z25" s="392"/>
      <c r="AA25" s="392"/>
      <c r="AB25" s="392"/>
      <c r="AC25" s="392"/>
      <c r="AD25" s="392"/>
      <c r="AE25" s="392"/>
      <c r="AF25" s="392"/>
      <c r="AG25" s="392"/>
      <c r="AH25" s="392"/>
      <c r="AI25" s="392"/>
      <c r="AJ25" s="392"/>
      <c r="AK25" s="392"/>
      <c r="AL25" s="392"/>
      <c r="AM25" s="4"/>
    </row>
    <row r="26" spans="1:39" ht="27" customHeight="1">
      <c r="A26" s="4"/>
      <c r="B26" s="397" t="s">
        <v>2276</v>
      </c>
      <c r="C26" s="398"/>
      <c r="D26" s="398"/>
      <c r="E26" s="398"/>
      <c r="F26" s="398"/>
      <c r="G26" s="398"/>
      <c r="H26" s="398"/>
      <c r="I26" s="398"/>
      <c r="J26" s="398"/>
      <c r="K26" s="398"/>
      <c r="L26" s="398"/>
      <c r="M26" s="398"/>
      <c r="N26" s="398"/>
      <c r="O26" s="398"/>
      <c r="P26" s="398"/>
      <c r="Q26" s="398"/>
      <c r="R26" s="398"/>
      <c r="S26" s="398"/>
      <c r="T26" s="398"/>
      <c r="U26" s="398"/>
      <c r="V26" s="398"/>
      <c r="W26" s="398"/>
      <c r="X26" s="398"/>
      <c r="Y26" s="398"/>
      <c r="Z26" s="398"/>
      <c r="AA26" s="398"/>
      <c r="AB26" s="398"/>
      <c r="AC26" s="398"/>
      <c r="AD26" s="398"/>
      <c r="AE26" s="399"/>
      <c r="AF26" s="335" t="s">
        <v>2170</v>
      </c>
      <c r="AG26" s="292"/>
      <c r="AH26" s="292"/>
      <c r="AI26" s="292"/>
      <c r="AJ26" s="292"/>
      <c r="AK26" s="292"/>
      <c r="AL26" s="178"/>
      <c r="AM26" s="4"/>
    </row>
    <row r="27" spans="1:39" ht="42" customHeight="1">
      <c r="A27" s="4"/>
      <c r="B27" s="400"/>
      <c r="C27" s="401"/>
      <c r="D27" s="401"/>
      <c r="E27" s="401"/>
      <c r="F27" s="401"/>
      <c r="G27" s="401"/>
      <c r="H27" s="401"/>
      <c r="I27" s="401"/>
      <c r="J27" s="401"/>
      <c r="K27" s="401"/>
      <c r="L27" s="401"/>
      <c r="M27" s="401"/>
      <c r="N27" s="401"/>
      <c r="O27" s="401"/>
      <c r="P27" s="401"/>
      <c r="Q27" s="401"/>
      <c r="R27" s="401"/>
      <c r="S27" s="401"/>
      <c r="T27" s="401"/>
      <c r="U27" s="401"/>
      <c r="V27" s="401"/>
      <c r="W27" s="401"/>
      <c r="X27" s="401"/>
      <c r="Y27" s="401"/>
      <c r="Z27" s="401"/>
      <c r="AA27" s="401"/>
      <c r="AB27" s="401"/>
      <c r="AC27" s="401"/>
      <c r="AD27" s="401"/>
      <c r="AE27" s="402"/>
      <c r="AF27" s="326" t="s">
        <v>2303</v>
      </c>
      <c r="AG27" s="327"/>
      <c r="AH27" s="328"/>
      <c r="AI27" s="326" t="s">
        <v>2283</v>
      </c>
      <c r="AJ27" s="327"/>
      <c r="AK27" s="327"/>
      <c r="AL27" s="178"/>
      <c r="AM27" s="4"/>
    </row>
    <row r="28" spans="1:39" ht="30" customHeight="1">
      <c r="A28" s="4"/>
      <c r="B28" s="321" t="s">
        <v>76</v>
      </c>
      <c r="C28" s="321"/>
      <c r="D28" s="321"/>
      <c r="E28" s="321"/>
      <c r="F28" s="321"/>
      <c r="G28" s="321"/>
      <c r="H28" s="321"/>
      <c r="I28" s="321"/>
      <c r="J28" s="305" t="s">
        <v>2284</v>
      </c>
      <c r="K28" s="293"/>
      <c r="L28" s="293"/>
      <c r="M28" s="293"/>
      <c r="N28" s="293"/>
      <c r="O28" s="293"/>
      <c r="P28" s="293"/>
      <c r="Q28" s="293"/>
      <c r="R28" s="293"/>
      <c r="S28" s="293"/>
      <c r="T28" s="293"/>
      <c r="U28" s="293"/>
      <c r="V28" s="293"/>
      <c r="W28" s="293"/>
      <c r="X28" s="293"/>
      <c r="Y28" s="293"/>
      <c r="Z28" s="293"/>
      <c r="AA28" s="293"/>
      <c r="AB28" s="293"/>
      <c r="AC28" s="293"/>
      <c r="AD28" s="293"/>
      <c r="AE28" s="306"/>
      <c r="AF28" s="326">
        <v>10</v>
      </c>
      <c r="AG28" s="327"/>
      <c r="AH28" s="328"/>
      <c r="AI28" s="326">
        <v>30</v>
      </c>
      <c r="AJ28" s="327"/>
      <c r="AK28" s="327"/>
      <c r="AL28" s="207"/>
      <c r="AM28" s="4"/>
    </row>
    <row r="29" spans="1:39" ht="30" customHeight="1">
      <c r="A29" s="4"/>
      <c r="B29" s="323" t="s">
        <v>2285</v>
      </c>
      <c r="C29" s="324"/>
      <c r="D29" s="324"/>
      <c r="E29" s="324"/>
      <c r="F29" s="324"/>
      <c r="G29" s="324"/>
      <c r="H29" s="324"/>
      <c r="I29" s="324"/>
      <c r="J29" s="324"/>
      <c r="K29" s="324"/>
      <c r="L29" s="324"/>
      <c r="M29" s="324"/>
      <c r="N29" s="324"/>
      <c r="O29" s="324"/>
      <c r="P29" s="324"/>
      <c r="Q29" s="324"/>
      <c r="R29" s="324"/>
      <c r="S29" s="324"/>
      <c r="T29" s="324"/>
      <c r="U29" s="324"/>
      <c r="V29" s="324"/>
      <c r="W29" s="324"/>
      <c r="X29" s="324"/>
      <c r="Y29" s="324"/>
      <c r="Z29" s="324"/>
      <c r="AA29" s="324"/>
      <c r="AB29" s="324"/>
      <c r="AC29" s="324"/>
      <c r="AD29" s="324"/>
      <c r="AE29" s="325"/>
      <c r="AF29" s="326">
        <v>11</v>
      </c>
      <c r="AG29" s="327"/>
      <c r="AH29" s="328"/>
      <c r="AI29" s="326">
        <v>31</v>
      </c>
      <c r="AJ29" s="327"/>
      <c r="AK29" s="327"/>
      <c r="AL29" s="207"/>
      <c r="AM29" s="4"/>
    </row>
    <row r="30" spans="1:39" ht="129.6" customHeight="1">
      <c r="A30" s="4"/>
      <c r="B30" s="321" t="s">
        <v>77</v>
      </c>
      <c r="C30" s="321"/>
      <c r="D30" s="321"/>
      <c r="E30" s="321"/>
      <c r="F30" s="321"/>
      <c r="G30" s="321"/>
      <c r="H30" s="321"/>
      <c r="I30" s="321"/>
      <c r="J30" s="322" t="s">
        <v>2304</v>
      </c>
      <c r="K30" s="322"/>
      <c r="L30" s="322"/>
      <c r="M30" s="322"/>
      <c r="N30" s="322"/>
      <c r="O30" s="322"/>
      <c r="P30" s="322"/>
      <c r="Q30" s="322"/>
      <c r="R30" s="322"/>
      <c r="S30" s="322"/>
      <c r="T30" s="322"/>
      <c r="U30" s="322"/>
      <c r="V30" s="322"/>
      <c r="W30" s="322"/>
      <c r="X30" s="322"/>
      <c r="Y30" s="322"/>
      <c r="Z30" s="322"/>
      <c r="AA30" s="322"/>
      <c r="AB30" s="322"/>
      <c r="AC30" s="322"/>
      <c r="AD30" s="322"/>
      <c r="AE30" s="322"/>
      <c r="AF30" s="326">
        <v>12</v>
      </c>
      <c r="AG30" s="327"/>
      <c r="AH30" s="328"/>
      <c r="AI30" s="326">
        <v>32</v>
      </c>
      <c r="AJ30" s="327"/>
      <c r="AK30" s="327"/>
      <c r="AL30" s="207"/>
      <c r="AM30" s="4"/>
    </row>
    <row r="31" spans="1:39" ht="30" customHeight="1">
      <c r="A31" s="4"/>
      <c r="B31" s="323" t="s">
        <v>78</v>
      </c>
      <c r="C31" s="324"/>
      <c r="D31" s="324"/>
      <c r="E31" s="324"/>
      <c r="F31" s="324"/>
      <c r="G31" s="324"/>
      <c r="H31" s="324"/>
      <c r="I31" s="324"/>
      <c r="J31" s="324"/>
      <c r="K31" s="324"/>
      <c r="L31" s="324"/>
      <c r="M31" s="324"/>
      <c r="N31" s="324"/>
      <c r="O31" s="324"/>
      <c r="P31" s="324"/>
      <c r="Q31" s="324"/>
      <c r="R31" s="324"/>
      <c r="S31" s="324"/>
      <c r="T31" s="324"/>
      <c r="U31" s="324"/>
      <c r="V31" s="324"/>
      <c r="W31" s="324"/>
      <c r="X31" s="324"/>
      <c r="Y31" s="324"/>
      <c r="Z31" s="324"/>
      <c r="AA31" s="324"/>
      <c r="AB31" s="324"/>
      <c r="AC31" s="324"/>
      <c r="AD31" s="324"/>
      <c r="AE31" s="325"/>
      <c r="AF31" s="326">
        <v>13</v>
      </c>
      <c r="AG31" s="327"/>
      <c r="AH31" s="328"/>
      <c r="AI31" s="326">
        <v>33</v>
      </c>
      <c r="AJ31" s="327"/>
      <c r="AK31" s="327"/>
      <c r="AL31" s="207"/>
      <c r="AM31" s="4"/>
    </row>
    <row r="32" spans="1:39" ht="39.950000000000003" customHeight="1">
      <c r="A32" s="4"/>
      <c r="B32" s="321" t="s">
        <v>79</v>
      </c>
      <c r="C32" s="321"/>
      <c r="D32" s="321"/>
      <c r="E32" s="321"/>
      <c r="F32" s="321"/>
      <c r="G32" s="321"/>
      <c r="H32" s="321"/>
      <c r="I32" s="321"/>
      <c r="J32" s="322" t="s">
        <v>2286</v>
      </c>
      <c r="K32" s="321"/>
      <c r="L32" s="321"/>
      <c r="M32" s="321"/>
      <c r="N32" s="321"/>
      <c r="O32" s="321"/>
      <c r="P32" s="321"/>
      <c r="Q32" s="321"/>
      <c r="R32" s="321"/>
      <c r="S32" s="321"/>
      <c r="T32" s="321"/>
      <c r="U32" s="321"/>
      <c r="V32" s="321"/>
      <c r="W32" s="321"/>
      <c r="X32" s="321"/>
      <c r="Y32" s="321"/>
      <c r="Z32" s="321"/>
      <c r="AA32" s="321"/>
      <c r="AB32" s="321"/>
      <c r="AC32" s="321"/>
      <c r="AD32" s="321"/>
      <c r="AE32" s="321"/>
      <c r="AF32" s="326">
        <v>14</v>
      </c>
      <c r="AG32" s="327"/>
      <c r="AH32" s="328"/>
      <c r="AI32" s="326">
        <v>34</v>
      </c>
      <c r="AJ32" s="327"/>
      <c r="AK32" s="327"/>
      <c r="AL32" s="207"/>
      <c r="AM32" s="4"/>
    </row>
    <row r="33" spans="1:39" ht="39.950000000000003" customHeight="1">
      <c r="A33" s="4"/>
      <c r="B33" s="321" t="s">
        <v>80</v>
      </c>
      <c r="C33" s="321"/>
      <c r="D33" s="321"/>
      <c r="E33" s="321"/>
      <c r="F33" s="321"/>
      <c r="G33" s="321"/>
      <c r="H33" s="321"/>
      <c r="I33" s="321"/>
      <c r="J33" s="322" t="s">
        <v>2287</v>
      </c>
      <c r="K33" s="322"/>
      <c r="L33" s="322"/>
      <c r="M33" s="322"/>
      <c r="N33" s="322"/>
      <c r="O33" s="322"/>
      <c r="P33" s="322"/>
      <c r="Q33" s="322"/>
      <c r="R33" s="322"/>
      <c r="S33" s="322"/>
      <c r="T33" s="322"/>
      <c r="U33" s="322"/>
      <c r="V33" s="322"/>
      <c r="W33" s="322"/>
      <c r="X33" s="322"/>
      <c r="Y33" s="322"/>
      <c r="Z33" s="322"/>
      <c r="AA33" s="322"/>
      <c r="AB33" s="322"/>
      <c r="AC33" s="322"/>
      <c r="AD33" s="322"/>
      <c r="AE33" s="322"/>
      <c r="AF33" s="326">
        <v>15</v>
      </c>
      <c r="AG33" s="327"/>
      <c r="AH33" s="328"/>
      <c r="AI33" s="326">
        <v>35</v>
      </c>
      <c r="AJ33" s="327"/>
      <c r="AK33" s="327"/>
      <c r="AL33" s="207"/>
      <c r="AM33" s="4"/>
    </row>
    <row r="34" spans="1:39" ht="30" customHeight="1">
      <c r="A34" s="4"/>
      <c r="B34" s="305" t="s">
        <v>81</v>
      </c>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306"/>
      <c r="AF34" s="326">
        <v>16</v>
      </c>
      <c r="AG34" s="327"/>
      <c r="AH34" s="328"/>
      <c r="AI34" s="326">
        <v>36</v>
      </c>
      <c r="AJ34" s="327"/>
      <c r="AK34" s="327"/>
      <c r="AL34" s="207"/>
      <c r="AM34" s="4"/>
    </row>
    <row r="35" spans="1:39" ht="30" customHeight="1">
      <c r="A35" s="4"/>
      <c r="B35" s="305" t="s">
        <v>82</v>
      </c>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306"/>
      <c r="AF35" s="326">
        <v>17</v>
      </c>
      <c r="AG35" s="327"/>
      <c r="AH35" s="328"/>
      <c r="AI35" s="326">
        <v>37</v>
      </c>
      <c r="AJ35" s="327"/>
      <c r="AK35" s="327"/>
      <c r="AL35" s="207"/>
      <c r="AM35" s="4"/>
    </row>
    <row r="36" spans="1:39" ht="30" customHeight="1">
      <c r="A36" s="4"/>
      <c r="B36" s="321" t="s">
        <v>83</v>
      </c>
      <c r="C36" s="321"/>
      <c r="D36" s="321"/>
      <c r="E36" s="321"/>
      <c r="F36" s="321"/>
      <c r="G36" s="321"/>
      <c r="H36" s="321"/>
      <c r="I36" s="321"/>
      <c r="J36" s="322" t="s">
        <v>2288</v>
      </c>
      <c r="K36" s="322"/>
      <c r="L36" s="322"/>
      <c r="M36" s="322"/>
      <c r="N36" s="322"/>
      <c r="O36" s="322"/>
      <c r="P36" s="322"/>
      <c r="Q36" s="322"/>
      <c r="R36" s="322"/>
      <c r="S36" s="322"/>
      <c r="T36" s="322"/>
      <c r="U36" s="322"/>
      <c r="V36" s="322"/>
      <c r="W36" s="322"/>
      <c r="X36" s="322"/>
      <c r="Y36" s="322"/>
      <c r="Z36" s="322"/>
      <c r="AA36" s="322"/>
      <c r="AB36" s="322"/>
      <c r="AC36" s="322"/>
      <c r="AD36" s="322"/>
      <c r="AE36" s="322"/>
      <c r="AF36" s="326">
        <v>18</v>
      </c>
      <c r="AG36" s="327"/>
      <c r="AH36" s="328"/>
      <c r="AI36" s="326">
        <v>38</v>
      </c>
      <c r="AJ36" s="327"/>
      <c r="AK36" s="327"/>
      <c r="AL36" s="207"/>
      <c r="AM36" s="4"/>
    </row>
    <row r="37" spans="1:39" ht="39.950000000000003" customHeight="1">
      <c r="A37" s="4"/>
      <c r="B37" s="322" t="s">
        <v>84</v>
      </c>
      <c r="C37" s="322"/>
      <c r="D37" s="322"/>
      <c r="E37" s="322"/>
      <c r="F37" s="322"/>
      <c r="G37" s="322"/>
      <c r="H37" s="322"/>
      <c r="I37" s="322"/>
      <c r="J37" s="321" t="s">
        <v>2289</v>
      </c>
      <c r="K37" s="321"/>
      <c r="L37" s="321"/>
      <c r="M37" s="321"/>
      <c r="N37" s="321"/>
      <c r="O37" s="321"/>
      <c r="P37" s="321"/>
      <c r="Q37" s="321"/>
      <c r="R37" s="321"/>
      <c r="S37" s="321"/>
      <c r="T37" s="321"/>
      <c r="U37" s="321"/>
      <c r="V37" s="321"/>
      <c r="W37" s="321"/>
      <c r="X37" s="321"/>
      <c r="Y37" s="321"/>
      <c r="Z37" s="321"/>
      <c r="AA37" s="321"/>
      <c r="AB37" s="321"/>
      <c r="AC37" s="321"/>
      <c r="AD37" s="321"/>
      <c r="AE37" s="321"/>
      <c r="AF37" s="326">
        <v>19</v>
      </c>
      <c r="AG37" s="327"/>
      <c r="AH37" s="328"/>
      <c r="AI37" s="326">
        <v>39</v>
      </c>
      <c r="AJ37" s="327"/>
      <c r="AK37" s="327"/>
      <c r="AL37" s="207"/>
      <c r="AM37" s="4"/>
    </row>
    <row r="38" spans="1:39" ht="39.950000000000003" customHeight="1">
      <c r="A38" s="4"/>
      <c r="B38" s="305" t="s">
        <v>85</v>
      </c>
      <c r="C38" s="293"/>
      <c r="D38" s="293"/>
      <c r="E38" s="293"/>
      <c r="F38" s="293"/>
      <c r="G38" s="293"/>
      <c r="H38" s="293"/>
      <c r="I38" s="306"/>
      <c r="J38" s="322" t="s">
        <v>2290</v>
      </c>
      <c r="K38" s="322"/>
      <c r="L38" s="322"/>
      <c r="M38" s="322"/>
      <c r="N38" s="322"/>
      <c r="O38" s="322"/>
      <c r="P38" s="322"/>
      <c r="Q38" s="322"/>
      <c r="R38" s="322"/>
      <c r="S38" s="322"/>
      <c r="T38" s="322"/>
      <c r="U38" s="322"/>
      <c r="V38" s="322"/>
      <c r="W38" s="322"/>
      <c r="X38" s="322"/>
      <c r="Y38" s="322"/>
      <c r="Z38" s="322"/>
      <c r="AA38" s="322"/>
      <c r="AB38" s="322"/>
      <c r="AC38" s="322"/>
      <c r="AD38" s="322"/>
      <c r="AE38" s="322"/>
      <c r="AF38" s="326">
        <v>20</v>
      </c>
      <c r="AG38" s="327"/>
      <c r="AH38" s="328"/>
      <c r="AI38" s="326">
        <v>40</v>
      </c>
      <c r="AJ38" s="327"/>
      <c r="AK38" s="327"/>
      <c r="AL38" s="207"/>
      <c r="AM38" s="4"/>
    </row>
    <row r="39" spans="1:39" ht="30" customHeight="1">
      <c r="A39" s="4"/>
      <c r="B39" s="321" t="s">
        <v>86</v>
      </c>
      <c r="C39" s="321"/>
      <c r="D39" s="321"/>
      <c r="E39" s="321"/>
      <c r="F39" s="321"/>
      <c r="G39" s="321"/>
      <c r="H39" s="321"/>
      <c r="I39" s="321"/>
      <c r="J39" s="321" t="s">
        <v>2291</v>
      </c>
      <c r="K39" s="321"/>
      <c r="L39" s="321"/>
      <c r="M39" s="321"/>
      <c r="N39" s="321"/>
      <c r="O39" s="321"/>
      <c r="P39" s="321"/>
      <c r="Q39" s="321"/>
      <c r="R39" s="321"/>
      <c r="S39" s="321"/>
      <c r="T39" s="321"/>
      <c r="U39" s="321"/>
      <c r="V39" s="321"/>
      <c r="W39" s="321"/>
      <c r="X39" s="321"/>
      <c r="Y39" s="321"/>
      <c r="Z39" s="321"/>
      <c r="AA39" s="321"/>
      <c r="AB39" s="321"/>
      <c r="AC39" s="321"/>
      <c r="AD39" s="321"/>
      <c r="AE39" s="321"/>
      <c r="AF39" s="326">
        <v>21</v>
      </c>
      <c r="AG39" s="327"/>
      <c r="AH39" s="328"/>
      <c r="AI39" s="326">
        <v>41</v>
      </c>
      <c r="AJ39" s="327"/>
      <c r="AK39" s="327"/>
      <c r="AL39" s="207"/>
      <c r="AM39" s="4"/>
    </row>
    <row r="40" spans="1:39" ht="69.599999999999994" customHeight="1">
      <c r="A40" s="4"/>
      <c r="B40" s="321" t="s">
        <v>87</v>
      </c>
      <c r="C40" s="321"/>
      <c r="D40" s="321"/>
      <c r="E40" s="321"/>
      <c r="F40" s="321"/>
      <c r="G40" s="321"/>
      <c r="H40" s="321"/>
      <c r="I40" s="321"/>
      <c r="J40" s="322" t="s">
        <v>2292</v>
      </c>
      <c r="K40" s="322"/>
      <c r="L40" s="322"/>
      <c r="M40" s="322"/>
      <c r="N40" s="322"/>
      <c r="O40" s="322"/>
      <c r="P40" s="322"/>
      <c r="Q40" s="322"/>
      <c r="R40" s="322"/>
      <c r="S40" s="322"/>
      <c r="T40" s="322"/>
      <c r="U40" s="322"/>
      <c r="V40" s="322"/>
      <c r="W40" s="322"/>
      <c r="X40" s="322"/>
      <c r="Y40" s="322"/>
      <c r="Z40" s="322"/>
      <c r="AA40" s="322"/>
      <c r="AB40" s="322"/>
      <c r="AC40" s="322"/>
      <c r="AD40" s="322"/>
      <c r="AE40" s="322"/>
      <c r="AF40" s="326">
        <v>22</v>
      </c>
      <c r="AG40" s="327"/>
      <c r="AH40" s="328"/>
      <c r="AI40" s="326">
        <v>42</v>
      </c>
      <c r="AJ40" s="327"/>
      <c r="AK40" s="327"/>
      <c r="AL40" s="207"/>
      <c r="AM40" s="4"/>
    </row>
    <row r="41" spans="1:39" ht="30" customHeight="1">
      <c r="A41" s="4"/>
      <c r="B41" s="305" t="s">
        <v>2277</v>
      </c>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306"/>
      <c r="AF41" s="326">
        <v>23</v>
      </c>
      <c r="AG41" s="327"/>
      <c r="AH41" s="328"/>
      <c r="AI41" s="326">
        <v>43</v>
      </c>
      <c r="AJ41" s="327"/>
      <c r="AK41" s="327"/>
      <c r="AL41" s="207"/>
      <c r="AM41" s="4"/>
    </row>
    <row r="42" spans="1:39" ht="30" customHeight="1">
      <c r="A42" s="4"/>
      <c r="B42" s="305" t="s">
        <v>2256</v>
      </c>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306"/>
      <c r="AF42" s="326">
        <v>24</v>
      </c>
      <c r="AG42" s="327"/>
      <c r="AH42" s="328"/>
      <c r="AI42" s="326">
        <v>44</v>
      </c>
      <c r="AJ42" s="327"/>
      <c r="AK42" s="327"/>
      <c r="AL42" s="207"/>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296" t="s">
        <v>2306</v>
      </c>
      <c r="B44" s="296"/>
      <c r="C44" s="296"/>
      <c r="D44" s="296"/>
      <c r="E44" s="296"/>
      <c r="F44" s="296"/>
      <c r="G44" s="296"/>
      <c r="H44" s="296"/>
      <c r="I44" s="296"/>
      <c r="J44" s="296"/>
      <c r="K44" s="296"/>
      <c r="L44" s="296"/>
      <c r="M44" s="296"/>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55"/>
    </row>
    <row r="45" spans="1:39" ht="15" customHeight="1">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55"/>
    </row>
    <row r="46" spans="1:39" ht="15" customHeight="1">
      <c r="A46" s="296"/>
      <c r="B46" s="296"/>
      <c r="C46" s="296"/>
      <c r="D46" s="296"/>
      <c r="E46" s="296"/>
      <c r="F46" s="296"/>
      <c r="G46" s="296"/>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55"/>
    </row>
    <row r="47" spans="1:39" ht="15" customHeight="1">
      <c r="A47" s="296"/>
      <c r="B47" s="296"/>
      <c r="C47" s="296"/>
      <c r="D47" s="296"/>
      <c r="E47" s="296"/>
      <c r="F47" s="296"/>
      <c r="G47" s="296"/>
      <c r="H47" s="296"/>
      <c r="I47" s="296"/>
      <c r="J47" s="296"/>
      <c r="K47" s="296"/>
      <c r="L47" s="296"/>
      <c r="M47" s="296"/>
      <c r="N47" s="296"/>
      <c r="O47" s="296"/>
      <c r="P47" s="296"/>
      <c r="Q47" s="296"/>
      <c r="R47" s="296"/>
      <c r="S47" s="296"/>
      <c r="T47" s="296"/>
      <c r="U47" s="296"/>
      <c r="V47" s="296"/>
      <c r="W47" s="296"/>
      <c r="X47" s="296"/>
      <c r="Y47" s="296"/>
      <c r="Z47" s="296"/>
      <c r="AA47" s="296"/>
      <c r="AB47" s="296"/>
      <c r="AC47" s="296"/>
      <c r="AD47" s="296"/>
      <c r="AE47" s="296"/>
      <c r="AF47" s="296"/>
      <c r="AG47" s="296"/>
      <c r="AH47" s="296"/>
      <c r="AI47" s="296"/>
      <c r="AJ47" s="296"/>
      <c r="AK47" s="296"/>
      <c r="AL47" s="296"/>
      <c r="AM47" s="255"/>
    </row>
    <row r="48" spans="1:39" ht="15" customHeight="1">
      <c r="A48" s="296"/>
      <c r="B48" s="296"/>
      <c r="C48" s="296"/>
      <c r="D48" s="296"/>
      <c r="E48" s="296"/>
      <c r="F48" s="296"/>
      <c r="G48" s="296"/>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296"/>
      <c r="AM48" s="255"/>
    </row>
    <row r="49" spans="1:39" ht="9.6" customHeight="1">
      <c r="A49" s="296"/>
      <c r="B49" s="296"/>
      <c r="C49" s="296"/>
      <c r="D49" s="296"/>
      <c r="E49" s="296"/>
      <c r="F49" s="296"/>
      <c r="G49" s="296"/>
      <c r="H49" s="296"/>
      <c r="I49" s="296"/>
      <c r="J49" s="296"/>
      <c r="K49" s="296"/>
      <c r="L49" s="296"/>
      <c r="M49" s="296"/>
      <c r="N49" s="296"/>
      <c r="O49" s="296"/>
      <c r="P49" s="296"/>
      <c r="Q49" s="296"/>
      <c r="R49" s="296"/>
      <c r="S49" s="296"/>
      <c r="T49" s="296"/>
      <c r="U49" s="296"/>
      <c r="V49" s="296"/>
      <c r="W49" s="296"/>
      <c r="X49" s="296"/>
      <c r="Y49" s="296"/>
      <c r="Z49" s="296"/>
      <c r="AA49" s="296"/>
      <c r="AB49" s="296"/>
      <c r="AC49" s="296"/>
      <c r="AD49" s="296"/>
      <c r="AE49" s="296"/>
      <c r="AF49" s="296"/>
      <c r="AG49" s="296"/>
      <c r="AH49" s="296"/>
      <c r="AI49" s="296"/>
      <c r="AJ49" s="296"/>
      <c r="AK49" s="296"/>
      <c r="AL49" s="296"/>
      <c r="AM49" s="255"/>
    </row>
    <row r="50" spans="1:39" ht="15" customHeight="1">
      <c r="A50" s="175"/>
      <c r="B50" s="393" t="s">
        <v>2302</v>
      </c>
      <c r="C50" s="394"/>
      <c r="D50" s="394"/>
      <c r="E50" s="394"/>
      <c r="F50" s="394"/>
      <c r="G50" s="394"/>
      <c r="H50" s="394"/>
      <c r="I50" s="394"/>
      <c r="J50" s="394"/>
      <c r="K50" s="394"/>
      <c r="L50" s="394"/>
      <c r="M50" s="394"/>
      <c r="N50" s="394"/>
      <c r="O50" s="394"/>
      <c r="P50" s="394"/>
      <c r="Q50" s="394"/>
      <c r="R50" s="394"/>
      <c r="S50" s="394"/>
      <c r="T50" s="394"/>
      <c r="U50" s="394"/>
      <c r="V50" s="394"/>
      <c r="W50" s="394"/>
      <c r="X50" s="394"/>
      <c r="Y50" s="394"/>
      <c r="Z50" s="394"/>
      <c r="AA50" s="394"/>
      <c r="AB50" s="394"/>
      <c r="AC50" s="394"/>
      <c r="AD50" s="394"/>
      <c r="AE50" s="394"/>
      <c r="AF50" s="394"/>
      <c r="AG50" s="395"/>
      <c r="AH50" s="393" t="s">
        <v>2170</v>
      </c>
      <c r="AI50" s="394"/>
      <c r="AJ50" s="394"/>
      <c r="AK50" s="395"/>
      <c r="AL50" s="175"/>
      <c r="AM50" s="255"/>
    </row>
    <row r="51" spans="1:39" ht="15" customHeight="1">
      <c r="A51" s="175"/>
      <c r="B51" s="396" t="s">
        <v>2111</v>
      </c>
      <c r="C51" s="396"/>
      <c r="D51" s="396"/>
      <c r="E51" s="396"/>
      <c r="F51" s="396"/>
      <c r="G51" s="396"/>
      <c r="H51" s="396"/>
      <c r="I51" s="396"/>
      <c r="J51" s="396"/>
      <c r="K51" s="396"/>
      <c r="L51" s="396"/>
      <c r="M51" s="396"/>
      <c r="N51" s="396"/>
      <c r="O51" s="396"/>
      <c r="P51" s="396"/>
      <c r="Q51" s="396"/>
      <c r="R51" s="396"/>
      <c r="S51" s="396"/>
      <c r="T51" s="396"/>
      <c r="U51" s="396"/>
      <c r="V51" s="396"/>
      <c r="W51" s="396"/>
      <c r="X51" s="396"/>
      <c r="Y51" s="396"/>
      <c r="Z51" s="396"/>
      <c r="AA51" s="396"/>
      <c r="AB51" s="396"/>
      <c r="AC51" s="396"/>
      <c r="AD51" s="396"/>
      <c r="AE51" s="396"/>
      <c r="AF51" s="396"/>
      <c r="AG51" s="396"/>
      <c r="AH51" s="315" t="s">
        <v>2171</v>
      </c>
      <c r="AI51" s="316"/>
      <c r="AJ51" s="316"/>
      <c r="AK51" s="317"/>
      <c r="AL51" s="175"/>
      <c r="AM51" s="255"/>
    </row>
    <row r="52" spans="1:39" ht="15" customHeight="1">
      <c r="A52" s="175"/>
      <c r="B52" s="309" t="s">
        <v>2115</v>
      </c>
      <c r="C52" s="310"/>
      <c r="D52" s="310"/>
      <c r="E52" s="310"/>
      <c r="F52" s="310"/>
      <c r="G52" s="310"/>
      <c r="H52" s="310"/>
      <c r="I52" s="310"/>
      <c r="J52" s="310"/>
      <c r="K52" s="310"/>
      <c r="L52" s="310"/>
      <c r="M52" s="310"/>
      <c r="N52" s="310"/>
      <c r="O52" s="310"/>
      <c r="P52" s="310"/>
      <c r="Q52" s="310"/>
      <c r="R52" s="310"/>
      <c r="S52" s="310"/>
      <c r="T52" s="310"/>
      <c r="U52" s="310"/>
      <c r="V52" s="310"/>
      <c r="W52" s="310"/>
      <c r="X52" s="310"/>
      <c r="Y52" s="310"/>
      <c r="Z52" s="310"/>
      <c r="AA52" s="310"/>
      <c r="AB52" s="310"/>
      <c r="AC52" s="310"/>
      <c r="AD52" s="310"/>
      <c r="AE52" s="310"/>
      <c r="AF52" s="310"/>
      <c r="AG52" s="310"/>
      <c r="AH52" s="315" t="s">
        <v>2172</v>
      </c>
      <c r="AI52" s="316"/>
      <c r="AJ52" s="316"/>
      <c r="AK52" s="317"/>
      <c r="AL52" s="175"/>
      <c r="AM52" s="255"/>
    </row>
    <row r="53" spans="1:39" ht="15" customHeight="1">
      <c r="A53" s="175"/>
      <c r="B53" s="309" t="s">
        <v>2305</v>
      </c>
      <c r="C53" s="310"/>
      <c r="D53" s="310"/>
      <c r="E53" s="310"/>
      <c r="F53" s="310"/>
      <c r="G53" s="310"/>
      <c r="H53" s="310"/>
      <c r="I53" s="310"/>
      <c r="J53" s="310"/>
      <c r="K53" s="310"/>
      <c r="L53" s="310"/>
      <c r="M53" s="310"/>
      <c r="N53" s="310"/>
      <c r="O53" s="310"/>
      <c r="P53" s="310"/>
      <c r="Q53" s="310"/>
      <c r="R53" s="310"/>
      <c r="S53" s="310"/>
      <c r="T53" s="310"/>
      <c r="U53" s="310"/>
      <c r="V53" s="310"/>
      <c r="W53" s="310"/>
      <c r="X53" s="310"/>
      <c r="Y53" s="310"/>
      <c r="Z53" s="310"/>
      <c r="AA53" s="310"/>
      <c r="AB53" s="310"/>
      <c r="AC53" s="310"/>
      <c r="AD53" s="310"/>
      <c r="AE53" s="310"/>
      <c r="AF53" s="310"/>
      <c r="AG53" s="310"/>
      <c r="AH53" s="315" t="s">
        <v>2173</v>
      </c>
      <c r="AI53" s="316"/>
      <c r="AJ53" s="316"/>
      <c r="AK53" s="317"/>
      <c r="AL53" s="175"/>
      <c r="AM53" s="255"/>
    </row>
    <row r="54" spans="1:39" ht="15" customHeight="1">
      <c r="A54" s="175"/>
      <c r="B54" s="309" t="s">
        <v>2113</v>
      </c>
      <c r="C54" s="310"/>
      <c r="D54" s="310"/>
      <c r="E54" s="310"/>
      <c r="F54" s="310"/>
      <c r="G54" s="310"/>
      <c r="H54" s="310"/>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0"/>
      <c r="AF54" s="310"/>
      <c r="AG54" s="310"/>
      <c r="AH54" s="315" t="s">
        <v>2174</v>
      </c>
      <c r="AI54" s="316"/>
      <c r="AJ54" s="316"/>
      <c r="AK54" s="317"/>
      <c r="AL54" s="175"/>
      <c r="AM54" s="255"/>
    </row>
    <row r="55" spans="1:39" ht="15" customHeight="1">
      <c r="A55" s="175"/>
      <c r="B55" s="309" t="s">
        <v>2114</v>
      </c>
      <c r="C55" s="310"/>
      <c r="D55" s="310"/>
      <c r="E55" s="310"/>
      <c r="F55" s="310"/>
      <c r="G55" s="310"/>
      <c r="H55" s="310"/>
      <c r="I55" s="310"/>
      <c r="J55" s="310"/>
      <c r="K55" s="310"/>
      <c r="L55" s="310"/>
      <c r="M55" s="310"/>
      <c r="N55" s="310"/>
      <c r="O55" s="310"/>
      <c r="P55" s="310"/>
      <c r="Q55" s="310"/>
      <c r="R55" s="310"/>
      <c r="S55" s="310"/>
      <c r="T55" s="310"/>
      <c r="U55" s="310"/>
      <c r="V55" s="310"/>
      <c r="W55" s="310"/>
      <c r="X55" s="310"/>
      <c r="Y55" s="310"/>
      <c r="Z55" s="310"/>
      <c r="AA55" s="310"/>
      <c r="AB55" s="310"/>
      <c r="AC55" s="310"/>
      <c r="AD55" s="310"/>
      <c r="AE55" s="310"/>
      <c r="AF55" s="310"/>
      <c r="AG55" s="310"/>
      <c r="AH55" s="315" t="s">
        <v>2175</v>
      </c>
      <c r="AI55" s="316"/>
      <c r="AJ55" s="316"/>
      <c r="AK55" s="317"/>
      <c r="AL55" s="175"/>
      <c r="AM55" s="255"/>
    </row>
    <row r="56" spans="1:39" ht="4.5" customHeight="1">
      <c r="A56" s="175"/>
      <c r="B56" s="255"/>
      <c r="C56" s="255"/>
      <c r="D56" s="255"/>
      <c r="E56" s="255"/>
      <c r="F56" s="255"/>
      <c r="G56" s="255"/>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72"/>
      <c r="AI56" s="272"/>
      <c r="AJ56" s="272"/>
      <c r="AK56" s="272"/>
      <c r="AL56" s="175"/>
      <c r="AM56" s="255"/>
    </row>
    <row r="57" spans="1:39" ht="15" customHeight="1">
      <c r="A57" s="296" t="s">
        <v>2307</v>
      </c>
      <c r="B57" s="296"/>
      <c r="C57" s="296"/>
      <c r="D57" s="296"/>
      <c r="E57" s="296"/>
      <c r="F57" s="296"/>
      <c r="G57" s="296"/>
      <c r="H57" s="296"/>
      <c r="I57" s="296"/>
      <c r="J57" s="296"/>
      <c r="K57" s="296"/>
      <c r="L57" s="296"/>
      <c r="M57" s="296"/>
      <c r="N57" s="296"/>
      <c r="O57" s="296"/>
      <c r="P57" s="296"/>
      <c r="Q57" s="296"/>
      <c r="R57" s="296"/>
      <c r="S57" s="296"/>
      <c r="T57" s="296"/>
      <c r="U57" s="296"/>
      <c r="V57" s="296"/>
      <c r="W57" s="296"/>
      <c r="X57" s="296"/>
      <c r="Y57" s="296"/>
      <c r="Z57" s="296"/>
      <c r="AA57" s="296"/>
      <c r="AB57" s="296"/>
      <c r="AC57" s="296"/>
      <c r="AD57" s="296"/>
      <c r="AE57" s="296"/>
      <c r="AF57" s="296"/>
      <c r="AG57" s="296"/>
      <c r="AH57" s="296"/>
      <c r="AI57" s="296"/>
      <c r="AJ57" s="296"/>
      <c r="AK57" s="296"/>
      <c r="AL57" s="296"/>
      <c r="AM57" s="255"/>
    </row>
    <row r="58" spans="1:39" ht="15" customHeight="1">
      <c r="A58" s="296"/>
      <c r="B58" s="296"/>
      <c r="C58" s="296"/>
      <c r="D58" s="296"/>
      <c r="E58" s="296"/>
      <c r="F58" s="296"/>
      <c r="G58" s="296"/>
      <c r="H58" s="296"/>
      <c r="I58" s="296"/>
      <c r="J58" s="296"/>
      <c r="K58" s="296"/>
      <c r="L58" s="296"/>
      <c r="M58" s="296"/>
      <c r="N58" s="296"/>
      <c r="O58" s="296"/>
      <c r="P58" s="296"/>
      <c r="Q58" s="296"/>
      <c r="R58" s="296"/>
      <c r="S58" s="296"/>
      <c r="T58" s="296"/>
      <c r="U58" s="296"/>
      <c r="V58" s="296"/>
      <c r="W58" s="296"/>
      <c r="X58" s="296"/>
      <c r="Y58" s="296"/>
      <c r="Z58" s="296"/>
      <c r="AA58" s="296"/>
      <c r="AB58" s="296"/>
      <c r="AC58" s="296"/>
      <c r="AD58" s="296"/>
      <c r="AE58" s="296"/>
      <c r="AF58" s="296"/>
      <c r="AG58" s="296"/>
      <c r="AH58" s="296"/>
      <c r="AI58" s="296"/>
      <c r="AJ58" s="296"/>
      <c r="AK58" s="296"/>
      <c r="AL58" s="296"/>
      <c r="AM58" s="255"/>
    </row>
    <row r="59" spans="1:39" ht="15" customHeight="1">
      <c r="A59" s="296"/>
      <c r="B59" s="296"/>
      <c r="C59" s="296"/>
      <c r="D59" s="296"/>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c r="AE59" s="296"/>
      <c r="AF59" s="296"/>
      <c r="AG59" s="296"/>
      <c r="AH59" s="296"/>
      <c r="AI59" s="296"/>
      <c r="AJ59" s="296"/>
      <c r="AK59" s="296"/>
      <c r="AL59" s="296"/>
      <c r="AM59" s="255"/>
    </row>
    <row r="60" spans="1:39" ht="15" customHeight="1">
      <c r="A60" s="296"/>
      <c r="B60" s="296"/>
      <c r="C60" s="296"/>
      <c r="D60" s="296"/>
      <c r="E60" s="296"/>
      <c r="F60" s="296"/>
      <c r="G60" s="296"/>
      <c r="H60" s="296"/>
      <c r="I60" s="296"/>
      <c r="J60" s="296"/>
      <c r="K60" s="296"/>
      <c r="L60" s="296"/>
      <c r="M60" s="296"/>
      <c r="N60" s="296"/>
      <c r="O60" s="296"/>
      <c r="P60" s="296"/>
      <c r="Q60" s="296"/>
      <c r="R60" s="296"/>
      <c r="S60" s="296"/>
      <c r="T60" s="296"/>
      <c r="U60" s="296"/>
      <c r="V60" s="296"/>
      <c r="W60" s="296"/>
      <c r="X60" s="296"/>
      <c r="Y60" s="296"/>
      <c r="Z60" s="296"/>
      <c r="AA60" s="296"/>
      <c r="AB60" s="296"/>
      <c r="AC60" s="296"/>
      <c r="AD60" s="296"/>
      <c r="AE60" s="296"/>
      <c r="AF60" s="296"/>
      <c r="AG60" s="296"/>
      <c r="AH60" s="296"/>
      <c r="AI60" s="296"/>
      <c r="AJ60" s="296"/>
      <c r="AK60" s="296"/>
      <c r="AL60" s="296"/>
      <c r="AM60" s="255"/>
    </row>
    <row r="61" spans="1:39" ht="15" customHeight="1">
      <c r="A61" s="296"/>
      <c r="B61" s="296"/>
      <c r="C61" s="296"/>
      <c r="D61" s="296"/>
      <c r="E61" s="296"/>
      <c r="F61" s="296"/>
      <c r="G61" s="296"/>
      <c r="H61" s="296"/>
      <c r="I61" s="296"/>
      <c r="J61" s="296"/>
      <c r="K61" s="296"/>
      <c r="L61" s="296"/>
      <c r="M61" s="296"/>
      <c r="N61" s="296"/>
      <c r="O61" s="296"/>
      <c r="P61" s="296"/>
      <c r="Q61" s="296"/>
      <c r="R61" s="296"/>
      <c r="S61" s="296"/>
      <c r="T61" s="296"/>
      <c r="U61" s="296"/>
      <c r="V61" s="296"/>
      <c r="W61" s="296"/>
      <c r="X61" s="296"/>
      <c r="Y61" s="296"/>
      <c r="Z61" s="296"/>
      <c r="AA61" s="296"/>
      <c r="AB61" s="296"/>
      <c r="AC61" s="296"/>
      <c r="AD61" s="296"/>
      <c r="AE61" s="296"/>
      <c r="AF61" s="296"/>
      <c r="AG61" s="296"/>
      <c r="AH61" s="296"/>
      <c r="AI61" s="296"/>
      <c r="AJ61" s="296"/>
      <c r="AK61" s="296"/>
      <c r="AL61" s="296"/>
      <c r="AM61" s="255"/>
    </row>
    <row r="62" spans="1:39" ht="3.95" customHeight="1">
      <c r="A62" s="296"/>
      <c r="B62" s="296"/>
      <c r="C62" s="296"/>
      <c r="D62" s="296"/>
      <c r="E62" s="296"/>
      <c r="F62" s="296"/>
      <c r="G62" s="296"/>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55"/>
    </row>
    <row r="63" spans="1:39" ht="15" customHeight="1">
      <c r="A63" s="175"/>
      <c r="B63" s="393" t="s">
        <v>2302</v>
      </c>
      <c r="C63" s="394"/>
      <c r="D63" s="394"/>
      <c r="E63" s="394"/>
      <c r="F63" s="394"/>
      <c r="G63" s="394"/>
      <c r="H63" s="394"/>
      <c r="I63" s="394"/>
      <c r="J63" s="394"/>
      <c r="K63" s="394"/>
      <c r="L63" s="394"/>
      <c r="M63" s="394"/>
      <c r="N63" s="394"/>
      <c r="O63" s="394"/>
      <c r="P63" s="394"/>
      <c r="Q63" s="394"/>
      <c r="R63" s="394"/>
      <c r="S63" s="394"/>
      <c r="T63" s="394"/>
      <c r="U63" s="394"/>
      <c r="V63" s="394"/>
      <c r="W63" s="394"/>
      <c r="X63" s="394"/>
      <c r="Y63" s="394"/>
      <c r="Z63" s="394"/>
      <c r="AA63" s="394"/>
      <c r="AB63" s="394"/>
      <c r="AC63" s="394"/>
      <c r="AD63" s="394"/>
      <c r="AE63" s="394"/>
      <c r="AF63" s="394"/>
      <c r="AG63" s="395"/>
      <c r="AH63" s="393" t="s">
        <v>2170</v>
      </c>
      <c r="AI63" s="394"/>
      <c r="AJ63" s="394"/>
      <c r="AK63" s="395"/>
      <c r="AL63" s="273"/>
      <c r="AM63" s="255"/>
    </row>
    <row r="64" spans="1:39" ht="15" hidden="1" customHeight="1">
      <c r="A64" s="175"/>
      <c r="B64" s="309" t="s">
        <v>2111</v>
      </c>
      <c r="C64" s="310"/>
      <c r="D64" s="310"/>
      <c r="E64" s="310"/>
      <c r="F64" s="310"/>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c r="AE64" s="388"/>
      <c r="AF64" s="274" t="s">
        <v>2171</v>
      </c>
      <c r="AG64" s="275"/>
      <c r="AH64" s="276" t="s">
        <v>2171</v>
      </c>
      <c r="AI64" s="276"/>
      <c r="AJ64" s="276"/>
      <c r="AK64" s="276"/>
      <c r="AL64" s="277"/>
      <c r="AM64" s="255"/>
    </row>
    <row r="65" spans="1:39" ht="15" hidden="1" customHeight="1">
      <c r="A65" s="175"/>
      <c r="B65" s="309" t="s">
        <v>2115</v>
      </c>
      <c r="C65" s="310"/>
      <c r="D65" s="310"/>
      <c r="E65" s="310"/>
      <c r="F65" s="310"/>
      <c r="G65" s="310"/>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c r="AE65" s="388"/>
      <c r="AF65" s="274" t="s">
        <v>2172</v>
      </c>
      <c r="AG65" s="275"/>
      <c r="AH65" s="276" t="s">
        <v>2172</v>
      </c>
      <c r="AI65" s="276"/>
      <c r="AJ65" s="276"/>
      <c r="AK65" s="276"/>
      <c r="AL65" s="277"/>
      <c r="AM65" s="255"/>
    </row>
    <row r="66" spans="1:39" ht="15" hidden="1" customHeight="1">
      <c r="A66" s="175"/>
      <c r="B66" s="309" t="s">
        <v>2112</v>
      </c>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88"/>
      <c r="AF66" s="274" t="s">
        <v>2173</v>
      </c>
      <c r="AG66" s="275"/>
      <c r="AH66" s="276" t="s">
        <v>2173</v>
      </c>
      <c r="AI66" s="276"/>
      <c r="AJ66" s="276"/>
      <c r="AK66" s="276"/>
      <c r="AL66" s="277"/>
      <c r="AM66" s="255"/>
    </row>
    <row r="67" spans="1:39" ht="15" hidden="1" customHeight="1">
      <c r="A67" s="175"/>
      <c r="B67" s="309" t="s">
        <v>2113</v>
      </c>
      <c r="C67" s="310"/>
      <c r="D67" s="310"/>
      <c r="E67" s="310"/>
      <c r="F67" s="310"/>
      <c r="G67" s="310"/>
      <c r="H67" s="310"/>
      <c r="I67" s="310"/>
      <c r="J67" s="310"/>
      <c r="K67" s="310"/>
      <c r="L67" s="310"/>
      <c r="M67" s="310"/>
      <c r="N67" s="310"/>
      <c r="O67" s="310"/>
      <c r="P67" s="310"/>
      <c r="Q67" s="310"/>
      <c r="R67" s="310"/>
      <c r="S67" s="310"/>
      <c r="T67" s="310"/>
      <c r="U67" s="310"/>
      <c r="V67" s="310"/>
      <c r="W67" s="310"/>
      <c r="X67" s="310"/>
      <c r="Y67" s="310"/>
      <c r="Z67" s="310"/>
      <c r="AA67" s="310"/>
      <c r="AB67" s="310"/>
      <c r="AC67" s="310"/>
      <c r="AD67" s="310"/>
      <c r="AE67" s="388"/>
      <c r="AF67" s="274" t="s">
        <v>2174</v>
      </c>
      <c r="AG67" s="275"/>
      <c r="AH67" s="276" t="s">
        <v>2174</v>
      </c>
      <c r="AI67" s="276"/>
      <c r="AJ67" s="276"/>
      <c r="AK67" s="276"/>
      <c r="AL67" s="277"/>
      <c r="AM67" s="255"/>
    </row>
    <row r="68" spans="1:39" ht="15" hidden="1" customHeight="1">
      <c r="A68" s="175"/>
      <c r="B68" s="309" t="s">
        <v>2114</v>
      </c>
      <c r="C68" s="310"/>
      <c r="D68" s="310"/>
      <c r="E68" s="310"/>
      <c r="F68" s="310"/>
      <c r="G68" s="310"/>
      <c r="H68" s="310"/>
      <c r="I68" s="310"/>
      <c r="J68" s="310"/>
      <c r="K68" s="310"/>
      <c r="L68" s="310"/>
      <c r="M68" s="310"/>
      <c r="N68" s="310"/>
      <c r="O68" s="310"/>
      <c r="P68" s="310"/>
      <c r="Q68" s="310"/>
      <c r="R68" s="310"/>
      <c r="S68" s="310"/>
      <c r="T68" s="310"/>
      <c r="U68" s="310"/>
      <c r="V68" s="310"/>
      <c r="W68" s="310"/>
      <c r="X68" s="310"/>
      <c r="Y68" s="310"/>
      <c r="Z68" s="310"/>
      <c r="AA68" s="310"/>
      <c r="AB68" s="310"/>
      <c r="AC68" s="310"/>
      <c r="AD68" s="310"/>
      <c r="AE68" s="388"/>
      <c r="AF68" s="274" t="s">
        <v>2175</v>
      </c>
      <c r="AG68" s="275"/>
      <c r="AH68" s="276" t="s">
        <v>2175</v>
      </c>
      <c r="AI68" s="276"/>
      <c r="AJ68" s="276"/>
      <c r="AK68" s="276"/>
      <c r="AL68" s="277"/>
      <c r="AM68" s="255"/>
    </row>
    <row r="69" spans="1:39" ht="15" hidden="1" customHeight="1">
      <c r="A69" s="175"/>
      <c r="B69" s="309" t="s">
        <v>2116</v>
      </c>
      <c r="C69" s="310"/>
      <c r="D69" s="310"/>
      <c r="E69" s="310"/>
      <c r="F69" s="310"/>
      <c r="G69" s="310"/>
      <c r="H69" s="310"/>
      <c r="I69" s="310"/>
      <c r="J69" s="310"/>
      <c r="K69" s="310"/>
      <c r="L69" s="310"/>
      <c r="M69" s="310"/>
      <c r="N69" s="310"/>
      <c r="O69" s="310"/>
      <c r="P69" s="310"/>
      <c r="Q69" s="310"/>
      <c r="R69" s="310"/>
      <c r="S69" s="310"/>
      <c r="T69" s="310"/>
      <c r="U69" s="310"/>
      <c r="V69" s="310"/>
      <c r="W69" s="310"/>
      <c r="X69" s="310"/>
      <c r="Y69" s="310"/>
      <c r="Z69" s="310"/>
      <c r="AA69" s="310"/>
      <c r="AB69" s="310"/>
      <c r="AC69" s="310"/>
      <c r="AD69" s="310"/>
      <c r="AE69" s="388"/>
      <c r="AF69" s="274" t="s">
        <v>2176</v>
      </c>
      <c r="AG69" s="275"/>
      <c r="AH69" s="276" t="s">
        <v>2176</v>
      </c>
      <c r="AI69" s="276"/>
      <c r="AJ69" s="276"/>
      <c r="AK69" s="276"/>
      <c r="AL69" s="277"/>
      <c r="AM69" s="255"/>
    </row>
    <row r="70" spans="1:39" ht="15" customHeight="1">
      <c r="A70" s="175"/>
      <c r="B70" s="396" t="s">
        <v>2117</v>
      </c>
      <c r="C70" s="396"/>
      <c r="D70" s="396"/>
      <c r="E70" s="396"/>
      <c r="F70" s="396"/>
      <c r="G70" s="396"/>
      <c r="H70" s="396"/>
      <c r="I70" s="396"/>
      <c r="J70" s="396"/>
      <c r="K70" s="396"/>
      <c r="L70" s="396"/>
      <c r="M70" s="396"/>
      <c r="N70" s="396"/>
      <c r="O70" s="396"/>
      <c r="P70" s="396"/>
      <c r="Q70" s="396"/>
      <c r="R70" s="396"/>
      <c r="S70" s="396"/>
      <c r="T70" s="396"/>
      <c r="U70" s="396"/>
      <c r="V70" s="396"/>
      <c r="W70" s="396"/>
      <c r="X70" s="396"/>
      <c r="Y70" s="396"/>
      <c r="Z70" s="396"/>
      <c r="AA70" s="396"/>
      <c r="AB70" s="396"/>
      <c r="AC70" s="396"/>
      <c r="AD70" s="396"/>
      <c r="AE70" s="396"/>
      <c r="AF70" s="396"/>
      <c r="AG70" s="396"/>
      <c r="AH70" s="315" t="s">
        <v>2177</v>
      </c>
      <c r="AI70" s="316"/>
      <c r="AJ70" s="316"/>
      <c r="AK70" s="317"/>
      <c r="AL70" s="277"/>
      <c r="AM70" s="255"/>
    </row>
    <row r="71" spans="1:39" ht="15" customHeight="1">
      <c r="A71" s="175"/>
      <c r="B71" s="309" t="s">
        <v>2118</v>
      </c>
      <c r="C71" s="310"/>
      <c r="D71" s="310"/>
      <c r="E71" s="310"/>
      <c r="F71" s="310"/>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c r="AE71" s="310"/>
      <c r="AF71" s="310"/>
      <c r="AG71" s="310"/>
      <c r="AH71" s="315" t="s">
        <v>2178</v>
      </c>
      <c r="AI71" s="316"/>
      <c r="AJ71" s="316"/>
      <c r="AK71" s="317"/>
      <c r="AL71" s="277"/>
      <c r="AM71" s="255"/>
    </row>
    <row r="72" spans="1:39" ht="15" customHeight="1">
      <c r="A72" s="175"/>
      <c r="B72" s="309" t="s">
        <v>2119</v>
      </c>
      <c r="C72" s="310"/>
      <c r="D72" s="310"/>
      <c r="E72" s="310"/>
      <c r="F72" s="310"/>
      <c r="G72" s="310"/>
      <c r="H72" s="310"/>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0"/>
      <c r="AF72" s="310"/>
      <c r="AG72" s="310"/>
      <c r="AH72" s="315" t="s">
        <v>2179</v>
      </c>
      <c r="AI72" s="316"/>
      <c r="AJ72" s="316"/>
      <c r="AK72" s="317"/>
      <c r="AL72" s="277"/>
      <c r="AM72" s="255"/>
    </row>
    <row r="73" spans="1:39" ht="15" customHeight="1">
      <c r="A73" s="175"/>
      <c r="B73" s="309" t="s">
        <v>2120</v>
      </c>
      <c r="C73" s="310"/>
      <c r="D73" s="310"/>
      <c r="E73" s="310"/>
      <c r="F73" s="310"/>
      <c r="G73" s="310"/>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0"/>
      <c r="AF73" s="310"/>
      <c r="AG73" s="310"/>
      <c r="AH73" s="315" t="s">
        <v>2180</v>
      </c>
      <c r="AI73" s="316"/>
      <c r="AJ73" s="316"/>
      <c r="AK73" s="317"/>
      <c r="AL73" s="277"/>
      <c r="AM73" s="255"/>
    </row>
    <row r="74" spans="1:39" ht="15" customHeight="1">
      <c r="A74" s="175"/>
      <c r="B74" s="309" t="s">
        <v>2121</v>
      </c>
      <c r="C74" s="310"/>
      <c r="D74" s="310"/>
      <c r="E74" s="310"/>
      <c r="F74" s="310"/>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0"/>
      <c r="AF74" s="310"/>
      <c r="AG74" s="310"/>
      <c r="AH74" s="315" t="s">
        <v>2181</v>
      </c>
      <c r="AI74" s="316"/>
      <c r="AJ74" s="316"/>
      <c r="AK74" s="317"/>
      <c r="AL74" s="277"/>
      <c r="AM74" s="255"/>
    </row>
    <row r="75" spans="1:39" ht="15" customHeight="1">
      <c r="A75" s="175"/>
      <c r="B75" s="309" t="s">
        <v>2122</v>
      </c>
      <c r="C75" s="310"/>
      <c r="D75" s="310"/>
      <c r="E75" s="310"/>
      <c r="F75" s="310"/>
      <c r="G75" s="310"/>
      <c r="H75" s="310"/>
      <c r="I75" s="310"/>
      <c r="J75" s="310"/>
      <c r="K75" s="310"/>
      <c r="L75" s="310"/>
      <c r="M75" s="310"/>
      <c r="N75" s="310"/>
      <c r="O75" s="310"/>
      <c r="P75" s="310"/>
      <c r="Q75" s="310"/>
      <c r="R75" s="310"/>
      <c r="S75" s="310"/>
      <c r="T75" s="310"/>
      <c r="U75" s="310"/>
      <c r="V75" s="310"/>
      <c r="W75" s="310"/>
      <c r="X75" s="310"/>
      <c r="Y75" s="310"/>
      <c r="Z75" s="310"/>
      <c r="AA75" s="310"/>
      <c r="AB75" s="310"/>
      <c r="AC75" s="310"/>
      <c r="AD75" s="310"/>
      <c r="AE75" s="310"/>
      <c r="AF75" s="310"/>
      <c r="AG75" s="310"/>
      <c r="AH75" s="315" t="s">
        <v>2182</v>
      </c>
      <c r="AI75" s="316"/>
      <c r="AJ75" s="316"/>
      <c r="AK75" s="317"/>
      <c r="AL75" s="277"/>
      <c r="AM75" s="255"/>
    </row>
    <row r="76" spans="1:39" ht="15" customHeight="1">
      <c r="A76" s="175"/>
      <c r="B76" s="309" t="s">
        <v>2123</v>
      </c>
      <c r="C76" s="310"/>
      <c r="D76" s="310"/>
      <c r="E76" s="310"/>
      <c r="F76" s="310"/>
      <c r="G76" s="310"/>
      <c r="H76" s="310"/>
      <c r="I76" s="310"/>
      <c r="J76" s="310"/>
      <c r="K76" s="310"/>
      <c r="L76" s="310"/>
      <c r="M76" s="310"/>
      <c r="N76" s="310"/>
      <c r="O76" s="310"/>
      <c r="P76" s="310"/>
      <c r="Q76" s="310"/>
      <c r="R76" s="310"/>
      <c r="S76" s="310"/>
      <c r="T76" s="310"/>
      <c r="U76" s="310"/>
      <c r="V76" s="310"/>
      <c r="W76" s="310"/>
      <c r="X76" s="310"/>
      <c r="Y76" s="310"/>
      <c r="Z76" s="310"/>
      <c r="AA76" s="310"/>
      <c r="AB76" s="310"/>
      <c r="AC76" s="310"/>
      <c r="AD76" s="310"/>
      <c r="AE76" s="310"/>
      <c r="AF76" s="310"/>
      <c r="AG76" s="310"/>
      <c r="AH76" s="315" t="s">
        <v>2183</v>
      </c>
      <c r="AI76" s="316"/>
      <c r="AJ76" s="316"/>
      <c r="AK76" s="317"/>
      <c r="AL76" s="277"/>
      <c r="AM76" s="255"/>
    </row>
    <row r="77" spans="1:39" ht="15" customHeight="1">
      <c r="A77" s="175"/>
      <c r="B77" s="309" t="s">
        <v>2124</v>
      </c>
      <c r="C77" s="310"/>
      <c r="D77" s="310"/>
      <c r="E77" s="310"/>
      <c r="F77" s="310"/>
      <c r="G77" s="310"/>
      <c r="H77" s="310"/>
      <c r="I77" s="310"/>
      <c r="J77" s="310"/>
      <c r="K77" s="310"/>
      <c r="L77" s="310"/>
      <c r="M77" s="310"/>
      <c r="N77" s="310"/>
      <c r="O77" s="310"/>
      <c r="P77" s="310"/>
      <c r="Q77" s="310"/>
      <c r="R77" s="310"/>
      <c r="S77" s="310"/>
      <c r="T77" s="310"/>
      <c r="U77" s="310"/>
      <c r="V77" s="310"/>
      <c r="W77" s="310"/>
      <c r="X77" s="310"/>
      <c r="Y77" s="310"/>
      <c r="Z77" s="310"/>
      <c r="AA77" s="310"/>
      <c r="AB77" s="310"/>
      <c r="AC77" s="310"/>
      <c r="AD77" s="310"/>
      <c r="AE77" s="310"/>
      <c r="AF77" s="310"/>
      <c r="AG77" s="310"/>
      <c r="AH77" s="315" t="s">
        <v>2184</v>
      </c>
      <c r="AI77" s="316"/>
      <c r="AJ77" s="316"/>
      <c r="AK77" s="317"/>
      <c r="AL77" s="277"/>
      <c r="AM77" s="255"/>
    </row>
    <row r="78" spans="1:39" ht="15" customHeight="1">
      <c r="A78" s="175"/>
      <c r="B78" s="309" t="s">
        <v>2125</v>
      </c>
      <c r="C78" s="310"/>
      <c r="D78" s="310"/>
      <c r="E78" s="310"/>
      <c r="F78" s="310"/>
      <c r="G78" s="310"/>
      <c r="H78" s="310"/>
      <c r="I78" s="310"/>
      <c r="J78" s="310"/>
      <c r="K78" s="310"/>
      <c r="L78" s="310"/>
      <c r="M78" s="310"/>
      <c r="N78" s="310"/>
      <c r="O78" s="310"/>
      <c r="P78" s="310"/>
      <c r="Q78" s="310"/>
      <c r="R78" s="310"/>
      <c r="S78" s="310"/>
      <c r="T78" s="310"/>
      <c r="U78" s="310"/>
      <c r="V78" s="310"/>
      <c r="W78" s="310"/>
      <c r="X78" s="310"/>
      <c r="Y78" s="310"/>
      <c r="Z78" s="310"/>
      <c r="AA78" s="310"/>
      <c r="AB78" s="310"/>
      <c r="AC78" s="310"/>
      <c r="AD78" s="310"/>
      <c r="AE78" s="310"/>
      <c r="AF78" s="310"/>
      <c r="AG78" s="310"/>
      <c r="AH78" s="315" t="s">
        <v>2299</v>
      </c>
      <c r="AI78" s="316"/>
      <c r="AJ78" s="316"/>
      <c r="AK78" s="317"/>
      <c r="AL78" s="277"/>
      <c r="AM78" s="255"/>
    </row>
    <row r="79" spans="1:39" ht="15" customHeight="1">
      <c r="A79" s="175"/>
      <c r="B79" s="309" t="s">
        <v>2126</v>
      </c>
      <c r="C79" s="310"/>
      <c r="D79" s="310"/>
      <c r="E79" s="310"/>
      <c r="F79" s="310"/>
      <c r="G79" s="310"/>
      <c r="H79" s="310"/>
      <c r="I79" s="310"/>
      <c r="J79" s="310"/>
      <c r="K79" s="310"/>
      <c r="L79" s="310"/>
      <c r="M79" s="310"/>
      <c r="N79" s="310"/>
      <c r="O79" s="310"/>
      <c r="P79" s="310"/>
      <c r="Q79" s="310"/>
      <c r="R79" s="310"/>
      <c r="S79" s="310"/>
      <c r="T79" s="310"/>
      <c r="U79" s="310"/>
      <c r="V79" s="310"/>
      <c r="W79" s="310"/>
      <c r="X79" s="310"/>
      <c r="Y79" s="310"/>
      <c r="Z79" s="310"/>
      <c r="AA79" s="310"/>
      <c r="AB79" s="310"/>
      <c r="AC79" s="310"/>
      <c r="AD79" s="310"/>
      <c r="AE79" s="310"/>
      <c r="AF79" s="310"/>
      <c r="AG79" s="310"/>
      <c r="AH79" s="315" t="s">
        <v>2185</v>
      </c>
      <c r="AI79" s="316"/>
      <c r="AJ79" s="316"/>
      <c r="AK79" s="317"/>
      <c r="AL79" s="277"/>
      <c r="AM79" s="255"/>
    </row>
    <row r="80" spans="1:39" ht="15" customHeight="1">
      <c r="A80" s="175"/>
      <c r="B80" s="309" t="s">
        <v>2127</v>
      </c>
      <c r="C80" s="310"/>
      <c r="D80" s="310"/>
      <c r="E80" s="310"/>
      <c r="F80" s="310"/>
      <c r="G80" s="310"/>
      <c r="H80" s="310"/>
      <c r="I80" s="310"/>
      <c r="J80" s="310"/>
      <c r="K80" s="310"/>
      <c r="L80" s="310"/>
      <c r="M80" s="310"/>
      <c r="N80" s="310"/>
      <c r="O80" s="310"/>
      <c r="P80" s="310"/>
      <c r="Q80" s="310"/>
      <c r="R80" s="310"/>
      <c r="S80" s="310"/>
      <c r="T80" s="310"/>
      <c r="U80" s="310"/>
      <c r="V80" s="310"/>
      <c r="W80" s="310"/>
      <c r="X80" s="310"/>
      <c r="Y80" s="310"/>
      <c r="Z80" s="310"/>
      <c r="AA80" s="310"/>
      <c r="AB80" s="310"/>
      <c r="AC80" s="310"/>
      <c r="AD80" s="310"/>
      <c r="AE80" s="310"/>
      <c r="AF80" s="310"/>
      <c r="AG80" s="310"/>
      <c r="AH80" s="315" t="s">
        <v>2187</v>
      </c>
      <c r="AI80" s="316"/>
      <c r="AJ80" s="316"/>
      <c r="AK80" s="317"/>
      <c r="AL80" s="277"/>
      <c r="AM80" s="255"/>
    </row>
    <row r="81" spans="1:39" ht="15" customHeight="1">
      <c r="A81" s="175"/>
      <c r="B81" s="309" t="s">
        <v>2186</v>
      </c>
      <c r="C81" s="310"/>
      <c r="D81" s="310"/>
      <c r="E81" s="310"/>
      <c r="F81" s="310"/>
      <c r="G81" s="310"/>
      <c r="H81" s="310"/>
      <c r="I81" s="310"/>
      <c r="J81" s="310"/>
      <c r="K81" s="310"/>
      <c r="L81" s="310"/>
      <c r="M81" s="310"/>
      <c r="N81" s="310"/>
      <c r="O81" s="310"/>
      <c r="P81" s="310"/>
      <c r="Q81" s="310"/>
      <c r="R81" s="310"/>
      <c r="S81" s="310"/>
      <c r="T81" s="310"/>
      <c r="U81" s="310"/>
      <c r="V81" s="310"/>
      <c r="W81" s="310"/>
      <c r="X81" s="310"/>
      <c r="Y81" s="310"/>
      <c r="Z81" s="310"/>
      <c r="AA81" s="310"/>
      <c r="AB81" s="310"/>
      <c r="AC81" s="310"/>
      <c r="AD81" s="310"/>
      <c r="AE81" s="310"/>
      <c r="AF81" s="310"/>
      <c r="AG81" s="310"/>
      <c r="AH81" s="315" t="s">
        <v>2188</v>
      </c>
      <c r="AI81" s="316"/>
      <c r="AJ81" s="316"/>
      <c r="AK81" s="317"/>
      <c r="AL81" s="277"/>
      <c r="AM81" s="255"/>
    </row>
    <row r="82" spans="1:39" ht="15" customHeight="1">
      <c r="A82" s="175"/>
      <c r="B82" s="309" t="s">
        <v>2128</v>
      </c>
      <c r="C82" s="310"/>
      <c r="D82" s="310"/>
      <c r="E82" s="310"/>
      <c r="F82" s="310"/>
      <c r="G82" s="310"/>
      <c r="H82" s="310"/>
      <c r="I82" s="310"/>
      <c r="J82" s="310"/>
      <c r="K82" s="310"/>
      <c r="L82" s="310"/>
      <c r="M82" s="310"/>
      <c r="N82" s="310"/>
      <c r="O82" s="310"/>
      <c r="P82" s="310"/>
      <c r="Q82" s="310"/>
      <c r="R82" s="310"/>
      <c r="S82" s="310"/>
      <c r="T82" s="310"/>
      <c r="U82" s="310"/>
      <c r="V82" s="310"/>
      <c r="W82" s="310"/>
      <c r="X82" s="310"/>
      <c r="Y82" s="310"/>
      <c r="Z82" s="310"/>
      <c r="AA82" s="310"/>
      <c r="AB82" s="310"/>
      <c r="AC82" s="310"/>
      <c r="AD82" s="310"/>
      <c r="AE82" s="310"/>
      <c r="AF82" s="310"/>
      <c r="AG82" s="310"/>
      <c r="AH82" s="315" t="s">
        <v>2189</v>
      </c>
      <c r="AI82" s="316"/>
      <c r="AJ82" s="316"/>
      <c r="AK82" s="317"/>
      <c r="AL82" s="277"/>
      <c r="AM82" s="255"/>
    </row>
    <row r="83" spans="1:39" ht="15" customHeight="1">
      <c r="A83" s="175"/>
      <c r="B83" s="309" t="s">
        <v>2129</v>
      </c>
      <c r="C83" s="310"/>
      <c r="D83" s="310"/>
      <c r="E83" s="310"/>
      <c r="F83" s="310"/>
      <c r="G83" s="310"/>
      <c r="H83" s="310"/>
      <c r="I83" s="310"/>
      <c r="J83" s="310"/>
      <c r="K83" s="310"/>
      <c r="L83" s="310"/>
      <c r="M83" s="310"/>
      <c r="N83" s="310"/>
      <c r="O83" s="310"/>
      <c r="P83" s="310"/>
      <c r="Q83" s="310"/>
      <c r="R83" s="310"/>
      <c r="S83" s="310"/>
      <c r="T83" s="310"/>
      <c r="U83" s="310"/>
      <c r="V83" s="310"/>
      <c r="W83" s="310"/>
      <c r="X83" s="310"/>
      <c r="Y83" s="310"/>
      <c r="Z83" s="310"/>
      <c r="AA83" s="310"/>
      <c r="AB83" s="310"/>
      <c r="AC83" s="310"/>
      <c r="AD83" s="310"/>
      <c r="AE83" s="310"/>
      <c r="AF83" s="310"/>
      <c r="AG83" s="310"/>
      <c r="AH83" s="315" t="s">
        <v>2190</v>
      </c>
      <c r="AI83" s="316"/>
      <c r="AJ83" s="316"/>
      <c r="AK83" s="317"/>
      <c r="AL83" s="277"/>
      <c r="AM83" s="255"/>
    </row>
    <row r="84" spans="1:39" ht="15" customHeight="1">
      <c r="A84" s="175"/>
      <c r="B84" s="309" t="s">
        <v>2130</v>
      </c>
      <c r="C84" s="310"/>
      <c r="D84" s="310"/>
      <c r="E84" s="310"/>
      <c r="F84" s="310"/>
      <c r="G84" s="310"/>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c r="AG84" s="310"/>
      <c r="AH84" s="315" t="s">
        <v>2191</v>
      </c>
      <c r="AI84" s="316"/>
      <c r="AJ84" s="316"/>
      <c r="AK84" s="317"/>
      <c r="AL84" s="277"/>
      <c r="AM84" s="255"/>
    </row>
    <row r="85" spans="1:39" ht="15" customHeight="1">
      <c r="A85" s="175"/>
      <c r="B85" s="309" t="s">
        <v>2295</v>
      </c>
      <c r="C85" s="310"/>
      <c r="D85" s="310"/>
      <c r="E85" s="310"/>
      <c r="F85" s="310"/>
      <c r="G85" s="310"/>
      <c r="H85" s="310"/>
      <c r="I85" s="310"/>
      <c r="J85" s="310"/>
      <c r="K85" s="310"/>
      <c r="L85" s="310"/>
      <c r="M85" s="310"/>
      <c r="N85" s="310"/>
      <c r="O85" s="310"/>
      <c r="P85" s="310"/>
      <c r="Q85" s="310"/>
      <c r="R85" s="310"/>
      <c r="S85" s="310"/>
      <c r="T85" s="310"/>
      <c r="U85" s="310"/>
      <c r="V85" s="310"/>
      <c r="W85" s="310"/>
      <c r="X85" s="310"/>
      <c r="Y85" s="310"/>
      <c r="Z85" s="310"/>
      <c r="AA85" s="310"/>
      <c r="AB85" s="310"/>
      <c r="AC85" s="310"/>
      <c r="AD85" s="310"/>
      <c r="AE85" s="310"/>
      <c r="AF85" s="310"/>
      <c r="AG85" s="310"/>
      <c r="AH85" s="315" t="s">
        <v>2192</v>
      </c>
      <c r="AI85" s="316"/>
      <c r="AJ85" s="316"/>
      <c r="AK85" s="317"/>
      <c r="AL85" s="277"/>
      <c r="AM85" s="255"/>
    </row>
    <row r="86" spans="1:39" ht="15" customHeight="1">
      <c r="A86" s="175"/>
      <c r="B86" s="309" t="s">
        <v>2296</v>
      </c>
      <c r="C86" s="310"/>
      <c r="D86" s="310"/>
      <c r="E86" s="310"/>
      <c r="F86" s="310"/>
      <c r="G86" s="310"/>
      <c r="H86" s="310"/>
      <c r="I86" s="310"/>
      <c r="J86" s="310"/>
      <c r="K86" s="310"/>
      <c r="L86" s="310"/>
      <c r="M86" s="310"/>
      <c r="N86" s="310"/>
      <c r="O86" s="310"/>
      <c r="P86" s="310"/>
      <c r="Q86" s="310"/>
      <c r="R86" s="310"/>
      <c r="S86" s="310"/>
      <c r="T86" s="310"/>
      <c r="U86" s="310"/>
      <c r="V86" s="310"/>
      <c r="W86" s="310"/>
      <c r="X86" s="310"/>
      <c r="Y86" s="310"/>
      <c r="Z86" s="310"/>
      <c r="AA86" s="310"/>
      <c r="AB86" s="310"/>
      <c r="AC86" s="310"/>
      <c r="AD86" s="310"/>
      <c r="AE86" s="310"/>
      <c r="AF86" s="310"/>
      <c r="AG86" s="310"/>
      <c r="AH86" s="315" t="s">
        <v>2196</v>
      </c>
      <c r="AI86" s="316"/>
      <c r="AJ86" s="316"/>
      <c r="AK86" s="317"/>
      <c r="AL86" s="277"/>
      <c r="AM86" s="255"/>
    </row>
    <row r="87" spans="1:39" ht="27.6" customHeight="1">
      <c r="A87" s="175"/>
      <c r="B87" s="309" t="s">
        <v>2297</v>
      </c>
      <c r="C87" s="310"/>
      <c r="D87" s="310"/>
      <c r="E87" s="310"/>
      <c r="F87" s="310"/>
      <c r="G87" s="310"/>
      <c r="H87" s="310"/>
      <c r="I87" s="310"/>
      <c r="J87" s="310"/>
      <c r="K87" s="310"/>
      <c r="L87" s="310"/>
      <c r="M87" s="310"/>
      <c r="N87" s="310"/>
      <c r="O87" s="310"/>
      <c r="P87" s="310"/>
      <c r="Q87" s="310"/>
      <c r="R87" s="310"/>
      <c r="S87" s="310"/>
      <c r="T87" s="310"/>
      <c r="U87" s="310"/>
      <c r="V87" s="310"/>
      <c r="W87" s="310"/>
      <c r="X87" s="310"/>
      <c r="Y87" s="310"/>
      <c r="Z87" s="310"/>
      <c r="AA87" s="310"/>
      <c r="AB87" s="310"/>
      <c r="AC87" s="310"/>
      <c r="AD87" s="310"/>
      <c r="AE87" s="310"/>
      <c r="AF87" s="310"/>
      <c r="AG87" s="310"/>
      <c r="AH87" s="389" t="s">
        <v>2195</v>
      </c>
      <c r="AI87" s="390"/>
      <c r="AJ87" s="390"/>
      <c r="AK87" s="391"/>
      <c r="AL87" s="278"/>
      <c r="AM87" s="255"/>
    </row>
    <row r="88" spans="1:39" ht="15" customHeight="1">
      <c r="A88" s="175"/>
      <c r="B88" s="309" t="s">
        <v>2298</v>
      </c>
      <c r="C88" s="310"/>
      <c r="D88" s="310"/>
      <c r="E88" s="310"/>
      <c r="F88" s="310"/>
      <c r="G88" s="310"/>
      <c r="H88" s="310"/>
      <c r="I88" s="310"/>
      <c r="J88" s="310"/>
      <c r="K88" s="310"/>
      <c r="L88" s="310"/>
      <c r="M88" s="310"/>
      <c r="N88" s="310"/>
      <c r="O88" s="310"/>
      <c r="P88" s="310"/>
      <c r="Q88" s="310"/>
      <c r="R88" s="310"/>
      <c r="S88" s="310"/>
      <c r="T88" s="310"/>
      <c r="U88" s="310"/>
      <c r="V88" s="310"/>
      <c r="W88" s="310"/>
      <c r="X88" s="310"/>
      <c r="Y88" s="310"/>
      <c r="Z88" s="310"/>
      <c r="AA88" s="310"/>
      <c r="AB88" s="310"/>
      <c r="AC88" s="310"/>
      <c r="AD88" s="310"/>
      <c r="AE88" s="310"/>
      <c r="AF88" s="310"/>
      <c r="AG88" s="310"/>
      <c r="AH88" s="389" t="s">
        <v>2194</v>
      </c>
      <c r="AI88" s="390"/>
      <c r="AJ88" s="390"/>
      <c r="AK88" s="391"/>
      <c r="AL88" s="278"/>
      <c r="AM88" s="255"/>
    </row>
    <row r="89" spans="1:39" ht="15" customHeight="1">
      <c r="A89" s="175"/>
      <c r="B89" s="309" t="s">
        <v>2131</v>
      </c>
      <c r="C89" s="310"/>
      <c r="D89" s="310"/>
      <c r="E89" s="310"/>
      <c r="F89" s="310"/>
      <c r="G89" s="310"/>
      <c r="H89" s="310"/>
      <c r="I89" s="310"/>
      <c r="J89" s="310"/>
      <c r="K89" s="310"/>
      <c r="L89" s="310"/>
      <c r="M89" s="310"/>
      <c r="N89" s="310"/>
      <c r="O89" s="310"/>
      <c r="P89" s="310"/>
      <c r="Q89" s="310"/>
      <c r="R89" s="310"/>
      <c r="S89" s="310"/>
      <c r="T89" s="310"/>
      <c r="U89" s="310"/>
      <c r="V89" s="310"/>
      <c r="W89" s="310"/>
      <c r="X89" s="310"/>
      <c r="Y89" s="310"/>
      <c r="Z89" s="310"/>
      <c r="AA89" s="310"/>
      <c r="AB89" s="310"/>
      <c r="AC89" s="310"/>
      <c r="AD89" s="310"/>
      <c r="AE89" s="310"/>
      <c r="AF89" s="310"/>
      <c r="AG89" s="310"/>
      <c r="AH89" s="315" t="s">
        <v>2197</v>
      </c>
      <c r="AI89" s="316"/>
      <c r="AJ89" s="316"/>
      <c r="AK89" s="317"/>
      <c r="AL89" s="277"/>
      <c r="AM89" s="255"/>
    </row>
    <row r="90" spans="1:39" ht="15" customHeight="1">
      <c r="A90" s="175"/>
      <c r="B90" s="309" t="s">
        <v>2132</v>
      </c>
      <c r="C90" s="310"/>
      <c r="D90" s="310"/>
      <c r="E90" s="310"/>
      <c r="F90" s="310"/>
      <c r="G90" s="310"/>
      <c r="H90" s="310"/>
      <c r="I90" s="310"/>
      <c r="J90" s="310"/>
      <c r="K90" s="310"/>
      <c r="L90" s="310"/>
      <c r="M90" s="310"/>
      <c r="N90" s="310"/>
      <c r="O90" s="310"/>
      <c r="P90" s="310"/>
      <c r="Q90" s="310"/>
      <c r="R90" s="310"/>
      <c r="S90" s="310"/>
      <c r="T90" s="310"/>
      <c r="U90" s="310"/>
      <c r="V90" s="310"/>
      <c r="W90" s="310"/>
      <c r="X90" s="310"/>
      <c r="Y90" s="310"/>
      <c r="Z90" s="310"/>
      <c r="AA90" s="310"/>
      <c r="AB90" s="310"/>
      <c r="AC90" s="310"/>
      <c r="AD90" s="310"/>
      <c r="AE90" s="310"/>
      <c r="AF90" s="310"/>
      <c r="AG90" s="310"/>
      <c r="AH90" s="315" t="s">
        <v>2198</v>
      </c>
      <c r="AI90" s="316"/>
      <c r="AJ90" s="316"/>
      <c r="AK90" s="317"/>
      <c r="AL90" s="277"/>
      <c r="AM90" s="255"/>
    </row>
    <row r="91" spans="1:39" ht="15" customHeight="1">
      <c r="A91" s="175"/>
      <c r="B91" s="309" t="s">
        <v>2199</v>
      </c>
      <c r="C91" s="310"/>
      <c r="D91" s="310"/>
      <c r="E91" s="310"/>
      <c r="F91" s="310"/>
      <c r="G91" s="310"/>
      <c r="H91" s="310"/>
      <c r="I91" s="310"/>
      <c r="J91" s="310"/>
      <c r="K91" s="310"/>
      <c r="L91" s="310"/>
      <c r="M91" s="310"/>
      <c r="N91" s="310"/>
      <c r="O91" s="310"/>
      <c r="P91" s="310"/>
      <c r="Q91" s="310"/>
      <c r="R91" s="310"/>
      <c r="S91" s="310"/>
      <c r="T91" s="310"/>
      <c r="U91" s="310"/>
      <c r="V91" s="310"/>
      <c r="W91" s="310"/>
      <c r="X91" s="310"/>
      <c r="Y91" s="310"/>
      <c r="Z91" s="310"/>
      <c r="AA91" s="310"/>
      <c r="AB91" s="310"/>
      <c r="AC91" s="310"/>
      <c r="AD91" s="310"/>
      <c r="AE91" s="310"/>
      <c r="AF91" s="310"/>
      <c r="AG91" s="310"/>
      <c r="AH91" s="315" t="s">
        <v>2200</v>
      </c>
      <c r="AI91" s="316"/>
      <c r="AJ91" s="316"/>
      <c r="AK91" s="317"/>
      <c r="AL91" s="277"/>
      <c r="AM91" s="255"/>
    </row>
    <row r="92" spans="1:39" ht="15" customHeight="1">
      <c r="A92" s="175"/>
      <c r="B92" s="309" t="s">
        <v>2133</v>
      </c>
      <c r="C92" s="310"/>
      <c r="D92" s="310"/>
      <c r="E92" s="310"/>
      <c r="F92" s="310"/>
      <c r="G92" s="310"/>
      <c r="H92" s="310"/>
      <c r="I92" s="310"/>
      <c r="J92" s="310"/>
      <c r="K92" s="310"/>
      <c r="L92" s="310"/>
      <c r="M92" s="310"/>
      <c r="N92" s="310"/>
      <c r="O92" s="310"/>
      <c r="P92" s="310"/>
      <c r="Q92" s="310"/>
      <c r="R92" s="310"/>
      <c r="S92" s="310"/>
      <c r="T92" s="310"/>
      <c r="U92" s="310"/>
      <c r="V92" s="310"/>
      <c r="W92" s="310"/>
      <c r="X92" s="310"/>
      <c r="Y92" s="310"/>
      <c r="Z92" s="310"/>
      <c r="AA92" s="310"/>
      <c r="AB92" s="310"/>
      <c r="AC92" s="310"/>
      <c r="AD92" s="310"/>
      <c r="AE92" s="310"/>
      <c r="AF92" s="310"/>
      <c r="AG92" s="388"/>
      <c r="AH92" s="315" t="s">
        <v>2201</v>
      </c>
      <c r="AI92" s="316"/>
      <c r="AJ92" s="316"/>
      <c r="AK92" s="317"/>
      <c r="AL92" s="277"/>
      <c r="AM92" s="255"/>
    </row>
    <row r="93" spans="1:39" ht="15" customHeight="1">
      <c r="A93" s="175"/>
      <c r="B93" s="309" t="s">
        <v>2134</v>
      </c>
      <c r="C93" s="310"/>
      <c r="D93" s="310"/>
      <c r="E93" s="310"/>
      <c r="F93" s="310"/>
      <c r="G93" s="310"/>
      <c r="H93" s="310"/>
      <c r="I93" s="310"/>
      <c r="J93" s="310"/>
      <c r="K93" s="310"/>
      <c r="L93" s="310"/>
      <c r="M93" s="310"/>
      <c r="N93" s="310"/>
      <c r="O93" s="310"/>
      <c r="P93" s="310"/>
      <c r="Q93" s="310"/>
      <c r="R93" s="310"/>
      <c r="S93" s="310"/>
      <c r="T93" s="310"/>
      <c r="U93" s="310"/>
      <c r="V93" s="310"/>
      <c r="W93" s="310"/>
      <c r="X93" s="310"/>
      <c r="Y93" s="310"/>
      <c r="Z93" s="310"/>
      <c r="AA93" s="310"/>
      <c r="AB93" s="310"/>
      <c r="AC93" s="310"/>
      <c r="AD93" s="310"/>
      <c r="AE93" s="310"/>
      <c r="AF93" s="310"/>
      <c r="AG93" s="388"/>
      <c r="AH93" s="315" t="s">
        <v>2202</v>
      </c>
      <c r="AI93" s="316"/>
      <c r="AJ93" s="316"/>
      <c r="AK93" s="317"/>
      <c r="AL93" s="277"/>
      <c r="AM93" s="255"/>
    </row>
    <row r="94" spans="1:39" ht="15" customHeight="1">
      <c r="A94" s="175"/>
      <c r="B94" s="309" t="s">
        <v>2135</v>
      </c>
      <c r="C94" s="310"/>
      <c r="D94" s="310"/>
      <c r="E94" s="310"/>
      <c r="F94" s="310"/>
      <c r="G94" s="310"/>
      <c r="H94" s="310"/>
      <c r="I94" s="310"/>
      <c r="J94" s="310"/>
      <c r="K94" s="310"/>
      <c r="L94" s="310"/>
      <c r="M94" s="310"/>
      <c r="N94" s="310"/>
      <c r="O94" s="310"/>
      <c r="P94" s="310"/>
      <c r="Q94" s="310"/>
      <c r="R94" s="310"/>
      <c r="S94" s="310"/>
      <c r="T94" s="310"/>
      <c r="U94" s="310"/>
      <c r="V94" s="310"/>
      <c r="W94" s="310"/>
      <c r="X94" s="310"/>
      <c r="Y94" s="310"/>
      <c r="Z94" s="310"/>
      <c r="AA94" s="310"/>
      <c r="AB94" s="310"/>
      <c r="AC94" s="310"/>
      <c r="AD94" s="310"/>
      <c r="AE94" s="310"/>
      <c r="AF94" s="310"/>
      <c r="AG94" s="388"/>
      <c r="AH94" s="315" t="s">
        <v>2203</v>
      </c>
      <c r="AI94" s="316"/>
      <c r="AJ94" s="316"/>
      <c r="AK94" s="317"/>
      <c r="AL94" s="277"/>
      <c r="AM94" s="255"/>
    </row>
    <row r="95" spans="1:39" ht="15" customHeight="1">
      <c r="A95" s="175"/>
      <c r="B95" s="309" t="s">
        <v>2193</v>
      </c>
      <c r="C95" s="310"/>
      <c r="D95" s="310"/>
      <c r="E95" s="310"/>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88"/>
      <c r="AH95" s="389" t="s">
        <v>2204</v>
      </c>
      <c r="AI95" s="390"/>
      <c r="AJ95" s="390"/>
      <c r="AK95" s="391"/>
      <c r="AL95" s="278"/>
      <c r="AM95" s="255"/>
    </row>
    <row r="96" spans="1:39" ht="15" customHeight="1">
      <c r="A96" s="175"/>
      <c r="B96" s="309" t="s">
        <v>2136</v>
      </c>
      <c r="C96" s="310"/>
      <c r="D96" s="310"/>
      <c r="E96" s="310"/>
      <c r="F96" s="310"/>
      <c r="G96" s="310"/>
      <c r="H96" s="310"/>
      <c r="I96" s="310"/>
      <c r="J96" s="310"/>
      <c r="K96" s="310"/>
      <c r="L96" s="310"/>
      <c r="M96" s="310"/>
      <c r="N96" s="310"/>
      <c r="O96" s="310"/>
      <c r="P96" s="310"/>
      <c r="Q96" s="310"/>
      <c r="R96" s="310"/>
      <c r="S96" s="310"/>
      <c r="T96" s="310"/>
      <c r="U96" s="310"/>
      <c r="V96" s="310"/>
      <c r="W96" s="310"/>
      <c r="X96" s="310"/>
      <c r="Y96" s="310"/>
      <c r="Z96" s="310"/>
      <c r="AA96" s="310"/>
      <c r="AB96" s="310"/>
      <c r="AC96" s="310"/>
      <c r="AD96" s="310"/>
      <c r="AE96" s="310"/>
      <c r="AF96" s="310"/>
      <c r="AG96" s="388"/>
      <c r="AH96" s="389" t="s">
        <v>2205</v>
      </c>
      <c r="AI96" s="390"/>
      <c r="AJ96" s="390"/>
      <c r="AK96" s="391"/>
      <c r="AL96" s="278"/>
      <c r="AM96" s="255"/>
    </row>
    <row r="97" spans="1:39" ht="15" customHeight="1">
      <c r="A97" s="175"/>
      <c r="B97" s="309" t="s">
        <v>2137</v>
      </c>
      <c r="C97" s="310"/>
      <c r="D97" s="310"/>
      <c r="E97" s="310"/>
      <c r="F97" s="310"/>
      <c r="G97" s="310"/>
      <c r="H97" s="310"/>
      <c r="I97" s="310"/>
      <c r="J97" s="310"/>
      <c r="K97" s="310"/>
      <c r="L97" s="310"/>
      <c r="M97" s="310"/>
      <c r="N97" s="310"/>
      <c r="O97" s="310"/>
      <c r="P97" s="310"/>
      <c r="Q97" s="310"/>
      <c r="R97" s="310"/>
      <c r="S97" s="310"/>
      <c r="T97" s="310"/>
      <c r="U97" s="310"/>
      <c r="V97" s="310"/>
      <c r="W97" s="310"/>
      <c r="X97" s="310"/>
      <c r="Y97" s="310"/>
      <c r="Z97" s="310"/>
      <c r="AA97" s="310"/>
      <c r="AB97" s="310"/>
      <c r="AC97" s="310"/>
      <c r="AD97" s="310"/>
      <c r="AE97" s="310"/>
      <c r="AF97" s="310"/>
      <c r="AG97" s="388"/>
      <c r="AH97" s="389" t="s">
        <v>2206</v>
      </c>
      <c r="AI97" s="390"/>
      <c r="AJ97" s="390"/>
      <c r="AK97" s="391"/>
      <c r="AL97" s="278"/>
      <c r="AM97" s="255"/>
    </row>
    <row r="98" spans="1:39" ht="15" customHeight="1">
      <c r="A98" s="175"/>
      <c r="B98" s="309" t="s">
        <v>2208</v>
      </c>
      <c r="C98" s="310"/>
      <c r="D98" s="310"/>
      <c r="E98" s="310"/>
      <c r="F98" s="310"/>
      <c r="G98" s="310"/>
      <c r="H98" s="310"/>
      <c r="I98" s="310"/>
      <c r="J98" s="310"/>
      <c r="K98" s="310"/>
      <c r="L98" s="310"/>
      <c r="M98" s="310"/>
      <c r="N98" s="310"/>
      <c r="O98" s="310"/>
      <c r="P98" s="310"/>
      <c r="Q98" s="310"/>
      <c r="R98" s="310"/>
      <c r="S98" s="310"/>
      <c r="T98" s="310"/>
      <c r="U98" s="310"/>
      <c r="V98" s="310"/>
      <c r="W98" s="310"/>
      <c r="X98" s="310"/>
      <c r="Y98" s="310"/>
      <c r="Z98" s="310"/>
      <c r="AA98" s="310"/>
      <c r="AB98" s="310"/>
      <c r="AC98" s="310"/>
      <c r="AD98" s="310"/>
      <c r="AE98" s="310"/>
      <c r="AF98" s="310"/>
      <c r="AG98" s="388"/>
      <c r="AH98" s="389" t="s">
        <v>2207</v>
      </c>
      <c r="AI98" s="390"/>
      <c r="AJ98" s="390"/>
      <c r="AK98" s="391"/>
      <c r="AL98" s="278"/>
      <c r="AM98" s="255"/>
    </row>
    <row r="99" spans="1:39" ht="15" customHeight="1">
      <c r="A99" s="175"/>
      <c r="B99" s="309" t="s">
        <v>2138</v>
      </c>
      <c r="C99" s="310"/>
      <c r="D99" s="310"/>
      <c r="E99" s="310"/>
      <c r="F99" s="310"/>
      <c r="G99" s="310"/>
      <c r="H99" s="310"/>
      <c r="I99" s="310"/>
      <c r="J99" s="310"/>
      <c r="K99" s="310"/>
      <c r="L99" s="310"/>
      <c r="M99" s="310"/>
      <c r="N99" s="310"/>
      <c r="O99" s="310"/>
      <c r="P99" s="310"/>
      <c r="Q99" s="310"/>
      <c r="R99" s="310"/>
      <c r="S99" s="310"/>
      <c r="T99" s="310"/>
      <c r="U99" s="310"/>
      <c r="V99" s="310"/>
      <c r="W99" s="310"/>
      <c r="X99" s="310"/>
      <c r="Y99" s="310"/>
      <c r="Z99" s="310"/>
      <c r="AA99" s="310"/>
      <c r="AB99" s="310"/>
      <c r="AC99" s="310"/>
      <c r="AD99" s="310"/>
      <c r="AE99" s="310"/>
      <c r="AF99" s="310"/>
      <c r="AG99" s="388"/>
      <c r="AH99" s="389" t="s">
        <v>2209</v>
      </c>
      <c r="AI99" s="390"/>
      <c r="AJ99" s="390"/>
      <c r="AK99" s="391"/>
      <c r="AL99" s="278"/>
      <c r="AM99" s="255"/>
    </row>
    <row r="100" spans="1:39" ht="15" customHeight="1">
      <c r="A100" s="175"/>
      <c r="B100" s="309" t="s">
        <v>2139</v>
      </c>
      <c r="C100" s="310"/>
      <c r="D100" s="310"/>
      <c r="E100" s="310"/>
      <c r="F100" s="310"/>
      <c r="G100" s="310"/>
      <c r="H100" s="310"/>
      <c r="I100" s="310"/>
      <c r="J100" s="310"/>
      <c r="K100" s="310"/>
      <c r="L100" s="310"/>
      <c r="M100" s="310"/>
      <c r="N100" s="310"/>
      <c r="O100" s="310"/>
      <c r="P100" s="310"/>
      <c r="Q100" s="310"/>
      <c r="R100" s="310"/>
      <c r="S100" s="310"/>
      <c r="T100" s="310"/>
      <c r="U100" s="310"/>
      <c r="V100" s="310"/>
      <c r="W100" s="310"/>
      <c r="X100" s="310"/>
      <c r="Y100" s="310"/>
      <c r="Z100" s="310"/>
      <c r="AA100" s="310"/>
      <c r="AB100" s="310"/>
      <c r="AC100" s="310"/>
      <c r="AD100" s="310"/>
      <c r="AE100" s="310"/>
      <c r="AF100" s="310"/>
      <c r="AG100" s="388"/>
      <c r="AH100" s="389" t="s">
        <v>2210</v>
      </c>
      <c r="AI100" s="390"/>
      <c r="AJ100" s="390"/>
      <c r="AK100" s="391"/>
      <c r="AL100" s="278"/>
      <c r="AM100" s="255"/>
    </row>
    <row r="101" spans="1:39" ht="15" customHeight="1">
      <c r="A101" s="175"/>
      <c r="B101" s="309" t="s">
        <v>2140</v>
      </c>
      <c r="C101" s="310"/>
      <c r="D101" s="310"/>
      <c r="E101" s="310"/>
      <c r="F101" s="310"/>
      <c r="G101" s="310"/>
      <c r="H101" s="310"/>
      <c r="I101" s="310"/>
      <c r="J101" s="310"/>
      <c r="K101" s="310"/>
      <c r="L101" s="310"/>
      <c r="M101" s="310"/>
      <c r="N101" s="310"/>
      <c r="O101" s="310"/>
      <c r="P101" s="310"/>
      <c r="Q101" s="310"/>
      <c r="R101" s="310"/>
      <c r="S101" s="310"/>
      <c r="T101" s="310"/>
      <c r="U101" s="310"/>
      <c r="V101" s="310"/>
      <c r="W101" s="310"/>
      <c r="X101" s="310"/>
      <c r="Y101" s="310"/>
      <c r="Z101" s="310"/>
      <c r="AA101" s="310"/>
      <c r="AB101" s="310"/>
      <c r="AC101" s="310"/>
      <c r="AD101" s="310"/>
      <c r="AE101" s="310"/>
      <c r="AF101" s="310"/>
      <c r="AG101" s="388"/>
      <c r="AH101" s="389" t="s">
        <v>2211</v>
      </c>
      <c r="AI101" s="390"/>
      <c r="AJ101" s="390"/>
      <c r="AK101" s="391"/>
      <c r="AL101" s="278"/>
      <c r="AM101" s="255"/>
    </row>
    <row r="102" spans="1:39" ht="15" customHeight="1">
      <c r="A102" s="175"/>
      <c r="B102" s="309" t="s">
        <v>2141</v>
      </c>
      <c r="C102" s="310"/>
      <c r="D102" s="310"/>
      <c r="E102" s="310"/>
      <c r="F102" s="310"/>
      <c r="G102" s="310"/>
      <c r="H102" s="310"/>
      <c r="I102" s="310"/>
      <c r="J102" s="310"/>
      <c r="K102" s="310"/>
      <c r="L102" s="310"/>
      <c r="M102" s="310"/>
      <c r="N102" s="310"/>
      <c r="O102" s="310"/>
      <c r="P102" s="310"/>
      <c r="Q102" s="310"/>
      <c r="R102" s="310"/>
      <c r="S102" s="310"/>
      <c r="T102" s="310"/>
      <c r="U102" s="310"/>
      <c r="V102" s="310"/>
      <c r="W102" s="310"/>
      <c r="X102" s="310"/>
      <c r="Y102" s="310"/>
      <c r="Z102" s="310"/>
      <c r="AA102" s="310"/>
      <c r="AB102" s="310"/>
      <c r="AC102" s="310"/>
      <c r="AD102" s="310"/>
      <c r="AE102" s="310"/>
      <c r="AF102" s="310"/>
      <c r="AG102" s="388"/>
      <c r="AH102" s="389" t="s">
        <v>2212</v>
      </c>
      <c r="AI102" s="390"/>
      <c r="AJ102" s="390"/>
      <c r="AK102" s="391"/>
      <c r="AL102" s="278"/>
      <c r="AM102" s="255"/>
    </row>
    <row r="103" spans="1:39" ht="15" customHeight="1">
      <c r="A103" s="175"/>
      <c r="B103" s="309" t="s">
        <v>2142</v>
      </c>
      <c r="C103" s="310"/>
      <c r="D103" s="310"/>
      <c r="E103" s="310"/>
      <c r="F103" s="310"/>
      <c r="G103" s="310"/>
      <c r="H103" s="310"/>
      <c r="I103" s="310"/>
      <c r="J103" s="310"/>
      <c r="K103" s="310"/>
      <c r="L103" s="310"/>
      <c r="M103" s="310"/>
      <c r="N103" s="310"/>
      <c r="O103" s="310"/>
      <c r="P103" s="310"/>
      <c r="Q103" s="310"/>
      <c r="R103" s="310"/>
      <c r="S103" s="310"/>
      <c r="T103" s="310"/>
      <c r="U103" s="310"/>
      <c r="V103" s="310"/>
      <c r="W103" s="310"/>
      <c r="X103" s="310"/>
      <c r="Y103" s="310"/>
      <c r="Z103" s="310"/>
      <c r="AA103" s="310"/>
      <c r="AB103" s="310"/>
      <c r="AC103" s="310"/>
      <c r="AD103" s="310"/>
      <c r="AE103" s="310"/>
      <c r="AF103" s="310"/>
      <c r="AG103" s="388"/>
      <c r="AH103" s="389" t="s">
        <v>2213</v>
      </c>
      <c r="AI103" s="390"/>
      <c r="AJ103" s="390"/>
      <c r="AK103" s="391"/>
      <c r="AL103" s="278"/>
      <c r="AM103" s="255"/>
    </row>
    <row r="104" spans="1:39" ht="15" customHeight="1">
      <c r="A104" s="175"/>
      <c r="B104" s="309" t="s">
        <v>2143</v>
      </c>
      <c r="C104" s="310"/>
      <c r="D104" s="310"/>
      <c r="E104" s="310"/>
      <c r="F104" s="310"/>
      <c r="G104" s="310"/>
      <c r="H104" s="310"/>
      <c r="I104" s="310"/>
      <c r="J104" s="310"/>
      <c r="K104" s="310"/>
      <c r="L104" s="310"/>
      <c r="M104" s="310"/>
      <c r="N104" s="310"/>
      <c r="O104" s="310"/>
      <c r="P104" s="310"/>
      <c r="Q104" s="310"/>
      <c r="R104" s="310"/>
      <c r="S104" s="310"/>
      <c r="T104" s="310"/>
      <c r="U104" s="310"/>
      <c r="V104" s="310"/>
      <c r="W104" s="310"/>
      <c r="X104" s="310"/>
      <c r="Y104" s="310"/>
      <c r="Z104" s="310"/>
      <c r="AA104" s="310"/>
      <c r="AB104" s="310"/>
      <c r="AC104" s="310"/>
      <c r="AD104" s="310"/>
      <c r="AE104" s="310"/>
      <c r="AF104" s="310"/>
      <c r="AG104" s="388"/>
      <c r="AH104" s="389" t="s">
        <v>2214</v>
      </c>
      <c r="AI104" s="390"/>
      <c r="AJ104" s="390"/>
      <c r="AK104" s="391"/>
      <c r="AL104" s="278"/>
      <c r="AM104" s="255"/>
    </row>
    <row r="105" spans="1:39" ht="30" customHeight="1">
      <c r="A105" s="175"/>
      <c r="B105" s="309" t="s">
        <v>2144</v>
      </c>
      <c r="C105" s="310"/>
      <c r="D105" s="310"/>
      <c r="E105" s="310"/>
      <c r="F105" s="310"/>
      <c r="G105" s="310"/>
      <c r="H105" s="310"/>
      <c r="I105" s="310"/>
      <c r="J105" s="310"/>
      <c r="K105" s="310"/>
      <c r="L105" s="310"/>
      <c r="M105" s="310"/>
      <c r="N105" s="310"/>
      <c r="O105" s="310"/>
      <c r="P105" s="310"/>
      <c r="Q105" s="310"/>
      <c r="R105" s="310"/>
      <c r="S105" s="310"/>
      <c r="T105" s="310"/>
      <c r="U105" s="310"/>
      <c r="V105" s="310"/>
      <c r="W105" s="310"/>
      <c r="X105" s="310"/>
      <c r="Y105" s="310"/>
      <c r="Z105" s="310"/>
      <c r="AA105" s="310"/>
      <c r="AB105" s="310"/>
      <c r="AC105" s="310"/>
      <c r="AD105" s="310"/>
      <c r="AE105" s="310"/>
      <c r="AF105" s="310"/>
      <c r="AG105" s="388"/>
      <c r="AH105" s="389" t="s">
        <v>2215</v>
      </c>
      <c r="AI105" s="390"/>
      <c r="AJ105" s="390"/>
      <c r="AK105" s="391"/>
      <c r="AL105" s="278"/>
      <c r="AM105" s="255"/>
    </row>
    <row r="106" spans="1:39" ht="15" customHeight="1">
      <c r="A106" s="175"/>
      <c r="B106" s="309" t="s">
        <v>2145</v>
      </c>
      <c r="C106" s="310"/>
      <c r="D106" s="310"/>
      <c r="E106" s="310"/>
      <c r="F106" s="310"/>
      <c r="G106" s="310"/>
      <c r="H106" s="310"/>
      <c r="I106" s="310"/>
      <c r="J106" s="310"/>
      <c r="K106" s="310"/>
      <c r="L106" s="310"/>
      <c r="M106" s="310"/>
      <c r="N106" s="310"/>
      <c r="O106" s="310"/>
      <c r="P106" s="310"/>
      <c r="Q106" s="310"/>
      <c r="R106" s="310"/>
      <c r="S106" s="310"/>
      <c r="T106" s="310"/>
      <c r="U106" s="310"/>
      <c r="V106" s="310"/>
      <c r="W106" s="310"/>
      <c r="X106" s="310"/>
      <c r="Y106" s="310"/>
      <c r="Z106" s="310"/>
      <c r="AA106" s="310"/>
      <c r="AB106" s="310"/>
      <c r="AC106" s="310"/>
      <c r="AD106" s="310"/>
      <c r="AE106" s="310"/>
      <c r="AF106" s="310"/>
      <c r="AG106" s="388"/>
      <c r="AH106" s="389" t="s">
        <v>2216</v>
      </c>
      <c r="AI106" s="390"/>
      <c r="AJ106" s="390"/>
      <c r="AK106" s="391"/>
      <c r="AL106" s="278"/>
      <c r="AM106" s="255"/>
    </row>
    <row r="107" spans="1:39" ht="15" customHeight="1">
      <c r="A107" s="175"/>
      <c r="B107" s="309" t="s">
        <v>2146</v>
      </c>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0"/>
      <c r="AF107" s="310"/>
      <c r="AG107" s="388"/>
      <c r="AH107" s="389" t="s">
        <v>2217</v>
      </c>
      <c r="AI107" s="390"/>
      <c r="AJ107" s="390"/>
      <c r="AK107" s="391"/>
      <c r="AL107" s="278"/>
      <c r="AM107" s="255"/>
    </row>
    <row r="108" spans="1:39" ht="15" customHeight="1">
      <c r="A108" s="175"/>
      <c r="B108" s="309" t="s">
        <v>2147</v>
      </c>
      <c r="C108" s="310"/>
      <c r="D108" s="310"/>
      <c r="E108" s="310"/>
      <c r="F108" s="310"/>
      <c r="G108" s="310"/>
      <c r="H108" s="310"/>
      <c r="I108" s="310"/>
      <c r="J108" s="310"/>
      <c r="K108" s="310"/>
      <c r="L108" s="310"/>
      <c r="M108" s="310"/>
      <c r="N108" s="310"/>
      <c r="O108" s="310"/>
      <c r="P108" s="310"/>
      <c r="Q108" s="310"/>
      <c r="R108" s="310"/>
      <c r="S108" s="310"/>
      <c r="T108" s="310"/>
      <c r="U108" s="310"/>
      <c r="V108" s="310"/>
      <c r="W108" s="310"/>
      <c r="X108" s="310"/>
      <c r="Y108" s="310"/>
      <c r="Z108" s="310"/>
      <c r="AA108" s="310"/>
      <c r="AB108" s="310"/>
      <c r="AC108" s="310"/>
      <c r="AD108" s="310"/>
      <c r="AE108" s="310"/>
      <c r="AF108" s="310"/>
      <c r="AG108" s="388"/>
      <c r="AH108" s="389" t="s">
        <v>2218</v>
      </c>
      <c r="AI108" s="390"/>
      <c r="AJ108" s="390"/>
      <c r="AK108" s="391"/>
      <c r="AL108" s="278"/>
      <c r="AM108" s="255"/>
    </row>
    <row r="109" spans="1:39" ht="15" customHeight="1">
      <c r="A109" s="175"/>
      <c r="B109" s="309" t="s">
        <v>2148</v>
      </c>
      <c r="C109" s="310"/>
      <c r="D109" s="310"/>
      <c r="E109" s="310"/>
      <c r="F109" s="310"/>
      <c r="G109" s="310"/>
      <c r="H109" s="310"/>
      <c r="I109" s="310"/>
      <c r="J109" s="310"/>
      <c r="K109" s="310"/>
      <c r="L109" s="310"/>
      <c r="M109" s="310"/>
      <c r="N109" s="310"/>
      <c r="O109" s="310"/>
      <c r="P109" s="310"/>
      <c r="Q109" s="310"/>
      <c r="R109" s="310"/>
      <c r="S109" s="310"/>
      <c r="T109" s="310"/>
      <c r="U109" s="310"/>
      <c r="V109" s="310"/>
      <c r="W109" s="310"/>
      <c r="X109" s="310"/>
      <c r="Y109" s="310"/>
      <c r="Z109" s="310"/>
      <c r="AA109" s="310"/>
      <c r="AB109" s="310"/>
      <c r="AC109" s="310"/>
      <c r="AD109" s="310"/>
      <c r="AE109" s="310"/>
      <c r="AF109" s="310"/>
      <c r="AG109" s="388"/>
      <c r="AH109" s="389" t="s">
        <v>2219</v>
      </c>
      <c r="AI109" s="390"/>
      <c r="AJ109" s="390"/>
      <c r="AK109" s="391"/>
      <c r="AL109" s="278"/>
      <c r="AM109" s="255"/>
    </row>
    <row r="110" spans="1:39" ht="15" customHeight="1">
      <c r="A110" s="175"/>
      <c r="B110" s="309" t="s">
        <v>2149</v>
      </c>
      <c r="C110" s="310"/>
      <c r="D110" s="310"/>
      <c r="E110" s="310"/>
      <c r="F110" s="310"/>
      <c r="G110" s="310"/>
      <c r="H110" s="310"/>
      <c r="I110" s="310"/>
      <c r="J110" s="310"/>
      <c r="K110" s="310"/>
      <c r="L110" s="310"/>
      <c r="M110" s="310"/>
      <c r="N110" s="310"/>
      <c r="O110" s="310"/>
      <c r="P110" s="310"/>
      <c r="Q110" s="310"/>
      <c r="R110" s="310"/>
      <c r="S110" s="310"/>
      <c r="T110" s="310"/>
      <c r="U110" s="310"/>
      <c r="V110" s="310"/>
      <c r="W110" s="310"/>
      <c r="X110" s="310"/>
      <c r="Y110" s="310"/>
      <c r="Z110" s="310"/>
      <c r="AA110" s="310"/>
      <c r="AB110" s="310"/>
      <c r="AC110" s="310"/>
      <c r="AD110" s="310"/>
      <c r="AE110" s="310"/>
      <c r="AF110" s="310"/>
      <c r="AG110" s="388"/>
      <c r="AH110" s="389" t="s">
        <v>2220</v>
      </c>
      <c r="AI110" s="390"/>
      <c r="AJ110" s="390"/>
      <c r="AK110" s="391"/>
      <c r="AL110" s="278"/>
      <c r="AM110" s="255"/>
    </row>
    <row r="111" spans="1:39" ht="45" customHeight="1">
      <c r="A111" s="175"/>
      <c r="B111" s="309" t="s">
        <v>2327</v>
      </c>
      <c r="C111" s="310"/>
      <c r="D111" s="310"/>
      <c r="E111" s="310"/>
      <c r="F111" s="310"/>
      <c r="G111" s="310"/>
      <c r="H111" s="310"/>
      <c r="I111" s="310"/>
      <c r="J111" s="310"/>
      <c r="K111" s="310"/>
      <c r="L111" s="310"/>
      <c r="M111" s="310"/>
      <c r="N111" s="310"/>
      <c r="O111" s="310"/>
      <c r="P111" s="310"/>
      <c r="Q111" s="310"/>
      <c r="R111" s="310"/>
      <c r="S111" s="310"/>
      <c r="T111" s="310"/>
      <c r="U111" s="310"/>
      <c r="V111" s="310"/>
      <c r="W111" s="310"/>
      <c r="X111" s="310"/>
      <c r="Y111" s="310"/>
      <c r="Z111" s="310"/>
      <c r="AA111" s="310"/>
      <c r="AB111" s="310"/>
      <c r="AC111" s="310"/>
      <c r="AD111" s="310"/>
      <c r="AE111" s="310"/>
      <c r="AF111" s="310"/>
      <c r="AG111" s="388"/>
      <c r="AH111" s="389" t="s">
        <v>2221</v>
      </c>
      <c r="AI111" s="390"/>
      <c r="AJ111" s="390"/>
      <c r="AK111" s="391"/>
      <c r="AL111" s="278"/>
      <c r="AM111" s="255"/>
    </row>
    <row r="112" spans="1:39" ht="30" customHeight="1">
      <c r="A112" s="175"/>
      <c r="B112" s="309" t="s">
        <v>2328</v>
      </c>
      <c r="C112" s="310"/>
      <c r="D112" s="310"/>
      <c r="E112" s="310"/>
      <c r="F112" s="310"/>
      <c r="G112" s="310"/>
      <c r="H112" s="310"/>
      <c r="I112" s="310"/>
      <c r="J112" s="310"/>
      <c r="K112" s="310"/>
      <c r="L112" s="310"/>
      <c r="M112" s="310"/>
      <c r="N112" s="310"/>
      <c r="O112" s="310"/>
      <c r="P112" s="310"/>
      <c r="Q112" s="310"/>
      <c r="R112" s="310"/>
      <c r="S112" s="310"/>
      <c r="T112" s="310"/>
      <c r="U112" s="310"/>
      <c r="V112" s="310"/>
      <c r="W112" s="310"/>
      <c r="X112" s="310"/>
      <c r="Y112" s="310"/>
      <c r="Z112" s="310"/>
      <c r="AA112" s="310"/>
      <c r="AB112" s="310"/>
      <c r="AC112" s="310"/>
      <c r="AD112" s="310"/>
      <c r="AE112" s="310"/>
      <c r="AF112" s="310"/>
      <c r="AG112" s="388"/>
      <c r="AH112" s="389" t="s">
        <v>2222</v>
      </c>
      <c r="AI112" s="390"/>
      <c r="AJ112" s="390"/>
      <c r="AK112" s="391"/>
      <c r="AL112" s="278"/>
      <c r="AM112" s="255"/>
    </row>
    <row r="113" spans="1:39" ht="15" customHeight="1">
      <c r="A113" s="175"/>
      <c r="B113" s="309" t="s">
        <v>2150</v>
      </c>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0"/>
      <c r="AF113" s="310"/>
      <c r="AG113" s="388"/>
      <c r="AH113" s="389" t="s">
        <v>2223</v>
      </c>
      <c r="AI113" s="390"/>
      <c r="AJ113" s="390"/>
      <c r="AK113" s="391"/>
      <c r="AL113" s="278"/>
      <c r="AM113" s="255"/>
    </row>
    <row r="114" spans="1:39" ht="120" customHeight="1">
      <c r="A114" s="175"/>
      <c r="B114" s="309" t="s">
        <v>2326</v>
      </c>
      <c r="C114" s="310"/>
      <c r="D114" s="310"/>
      <c r="E114" s="310"/>
      <c r="F114" s="310"/>
      <c r="G114" s="310"/>
      <c r="H114" s="310"/>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0"/>
      <c r="AF114" s="310"/>
      <c r="AG114" s="388"/>
      <c r="AH114" s="389" t="s">
        <v>2224</v>
      </c>
      <c r="AI114" s="390"/>
      <c r="AJ114" s="390"/>
      <c r="AK114" s="391"/>
      <c r="AL114" s="278"/>
      <c r="AM114" s="255"/>
    </row>
    <row r="115" spans="1:39" ht="30" customHeight="1">
      <c r="A115" s="175"/>
      <c r="B115" s="309" t="s">
        <v>2151</v>
      </c>
      <c r="C115" s="310"/>
      <c r="D115" s="310"/>
      <c r="E115" s="310"/>
      <c r="F115" s="310"/>
      <c r="G115" s="310"/>
      <c r="H115" s="310"/>
      <c r="I115" s="310"/>
      <c r="J115" s="310"/>
      <c r="K115" s="310"/>
      <c r="L115" s="310"/>
      <c r="M115" s="310"/>
      <c r="N115" s="310"/>
      <c r="O115" s="310"/>
      <c r="P115" s="310"/>
      <c r="Q115" s="310"/>
      <c r="R115" s="310"/>
      <c r="S115" s="310"/>
      <c r="T115" s="310"/>
      <c r="U115" s="310"/>
      <c r="V115" s="310"/>
      <c r="W115" s="310"/>
      <c r="X115" s="310"/>
      <c r="Y115" s="310"/>
      <c r="Z115" s="310"/>
      <c r="AA115" s="310"/>
      <c r="AB115" s="310"/>
      <c r="AC115" s="310"/>
      <c r="AD115" s="310"/>
      <c r="AE115" s="310"/>
      <c r="AF115" s="310"/>
      <c r="AG115" s="388"/>
      <c r="AH115" s="389" t="s">
        <v>2225</v>
      </c>
      <c r="AI115" s="390"/>
      <c r="AJ115" s="390"/>
      <c r="AK115" s="391"/>
      <c r="AL115" s="278"/>
      <c r="AM115" s="255"/>
    </row>
    <row r="116" spans="1:39" ht="15" customHeight="1">
      <c r="A116" s="175"/>
      <c r="B116" s="309" t="s">
        <v>2152</v>
      </c>
      <c r="C116" s="310"/>
      <c r="D116" s="310"/>
      <c r="E116" s="310"/>
      <c r="F116" s="310"/>
      <c r="G116" s="310"/>
      <c r="H116" s="310"/>
      <c r="I116" s="310"/>
      <c r="J116" s="310"/>
      <c r="K116" s="310"/>
      <c r="L116" s="310"/>
      <c r="M116" s="310"/>
      <c r="N116" s="310"/>
      <c r="O116" s="310"/>
      <c r="P116" s="310"/>
      <c r="Q116" s="310"/>
      <c r="R116" s="310"/>
      <c r="S116" s="310"/>
      <c r="T116" s="310"/>
      <c r="U116" s="310"/>
      <c r="V116" s="310"/>
      <c r="W116" s="310"/>
      <c r="X116" s="310"/>
      <c r="Y116" s="310"/>
      <c r="Z116" s="310"/>
      <c r="AA116" s="310"/>
      <c r="AB116" s="310"/>
      <c r="AC116" s="310"/>
      <c r="AD116" s="310"/>
      <c r="AE116" s="310"/>
      <c r="AF116" s="310"/>
      <c r="AG116" s="388"/>
      <c r="AH116" s="389" t="s">
        <v>2226</v>
      </c>
      <c r="AI116" s="390"/>
      <c r="AJ116" s="390"/>
      <c r="AK116" s="391"/>
      <c r="AL116" s="278"/>
      <c r="AM116" s="255"/>
    </row>
    <row r="117" spans="1:39" ht="15" customHeight="1">
      <c r="A117" s="175"/>
      <c r="B117" s="309" t="s">
        <v>2153</v>
      </c>
      <c r="C117" s="310"/>
      <c r="D117" s="310"/>
      <c r="E117" s="310"/>
      <c r="F117" s="310"/>
      <c r="G117" s="310"/>
      <c r="H117" s="310"/>
      <c r="I117" s="310"/>
      <c r="J117" s="310"/>
      <c r="K117" s="310"/>
      <c r="L117" s="310"/>
      <c r="M117" s="310"/>
      <c r="N117" s="310"/>
      <c r="O117" s="310"/>
      <c r="P117" s="310"/>
      <c r="Q117" s="310"/>
      <c r="R117" s="310"/>
      <c r="S117" s="310"/>
      <c r="T117" s="310"/>
      <c r="U117" s="310"/>
      <c r="V117" s="310"/>
      <c r="W117" s="310"/>
      <c r="X117" s="310"/>
      <c r="Y117" s="310"/>
      <c r="Z117" s="310"/>
      <c r="AA117" s="310"/>
      <c r="AB117" s="310"/>
      <c r="AC117" s="310"/>
      <c r="AD117" s="310"/>
      <c r="AE117" s="310"/>
      <c r="AF117" s="310"/>
      <c r="AG117" s="388"/>
      <c r="AH117" s="389" t="s">
        <v>2227</v>
      </c>
      <c r="AI117" s="390"/>
      <c r="AJ117" s="390"/>
      <c r="AK117" s="391"/>
      <c r="AL117" s="278"/>
      <c r="AM117" s="255"/>
    </row>
    <row r="118" spans="1:39" ht="15" customHeight="1">
      <c r="A118" s="175"/>
      <c r="B118" s="309" t="s">
        <v>2154</v>
      </c>
      <c r="C118" s="310"/>
      <c r="D118" s="310"/>
      <c r="E118" s="310"/>
      <c r="F118" s="310"/>
      <c r="G118" s="310"/>
      <c r="H118" s="310"/>
      <c r="I118" s="310"/>
      <c r="J118" s="310"/>
      <c r="K118" s="310"/>
      <c r="L118" s="310"/>
      <c r="M118" s="310"/>
      <c r="N118" s="310"/>
      <c r="O118" s="310"/>
      <c r="P118" s="310"/>
      <c r="Q118" s="310"/>
      <c r="R118" s="310"/>
      <c r="S118" s="310"/>
      <c r="T118" s="310"/>
      <c r="U118" s="310"/>
      <c r="V118" s="310"/>
      <c r="W118" s="310"/>
      <c r="X118" s="310"/>
      <c r="Y118" s="310"/>
      <c r="Z118" s="310"/>
      <c r="AA118" s="310"/>
      <c r="AB118" s="310"/>
      <c r="AC118" s="310"/>
      <c r="AD118" s="310"/>
      <c r="AE118" s="310"/>
      <c r="AF118" s="310"/>
      <c r="AG118" s="388"/>
      <c r="AH118" s="389" t="s">
        <v>2228</v>
      </c>
      <c r="AI118" s="390"/>
      <c r="AJ118" s="390"/>
      <c r="AK118" s="391"/>
      <c r="AL118" s="278"/>
      <c r="AM118" s="255"/>
    </row>
    <row r="119" spans="1:39" ht="15" customHeight="1">
      <c r="A119" s="175"/>
      <c r="B119" s="309" t="s">
        <v>2155</v>
      </c>
      <c r="C119" s="310"/>
      <c r="D119" s="310"/>
      <c r="E119" s="310"/>
      <c r="F119" s="310"/>
      <c r="G119" s="310"/>
      <c r="H119" s="310"/>
      <c r="I119" s="310"/>
      <c r="J119" s="310"/>
      <c r="K119" s="310"/>
      <c r="L119" s="310"/>
      <c r="M119" s="310"/>
      <c r="N119" s="310"/>
      <c r="O119" s="310"/>
      <c r="P119" s="310"/>
      <c r="Q119" s="310"/>
      <c r="R119" s="310"/>
      <c r="S119" s="310"/>
      <c r="T119" s="310"/>
      <c r="U119" s="310"/>
      <c r="V119" s="310"/>
      <c r="W119" s="310"/>
      <c r="X119" s="310"/>
      <c r="Y119" s="310"/>
      <c r="Z119" s="310"/>
      <c r="AA119" s="310"/>
      <c r="AB119" s="310"/>
      <c r="AC119" s="310"/>
      <c r="AD119" s="310"/>
      <c r="AE119" s="310"/>
      <c r="AF119" s="310"/>
      <c r="AG119" s="388"/>
      <c r="AH119" s="389" t="s">
        <v>2229</v>
      </c>
      <c r="AI119" s="390"/>
      <c r="AJ119" s="390"/>
      <c r="AK119" s="391"/>
      <c r="AL119" s="278"/>
      <c r="AM119" s="255"/>
    </row>
    <row r="120" spans="1:39" ht="15" customHeight="1">
      <c r="A120" s="175"/>
      <c r="B120" s="309" t="s">
        <v>2156</v>
      </c>
      <c r="C120" s="310"/>
      <c r="D120" s="310"/>
      <c r="E120" s="310"/>
      <c r="F120" s="310"/>
      <c r="G120" s="310"/>
      <c r="H120" s="310"/>
      <c r="I120" s="310"/>
      <c r="J120" s="310"/>
      <c r="K120" s="310"/>
      <c r="L120" s="310"/>
      <c r="M120" s="310"/>
      <c r="N120" s="310"/>
      <c r="O120" s="310"/>
      <c r="P120" s="310"/>
      <c r="Q120" s="310"/>
      <c r="R120" s="310"/>
      <c r="S120" s="310"/>
      <c r="T120" s="310"/>
      <c r="U120" s="310"/>
      <c r="V120" s="310"/>
      <c r="W120" s="310"/>
      <c r="X120" s="310"/>
      <c r="Y120" s="310"/>
      <c r="Z120" s="310"/>
      <c r="AA120" s="310"/>
      <c r="AB120" s="310"/>
      <c r="AC120" s="310"/>
      <c r="AD120" s="310"/>
      <c r="AE120" s="310"/>
      <c r="AF120" s="310"/>
      <c r="AG120" s="388"/>
      <c r="AH120" s="389" t="s">
        <v>2230</v>
      </c>
      <c r="AI120" s="390"/>
      <c r="AJ120" s="390"/>
      <c r="AK120" s="391"/>
      <c r="AL120" s="278"/>
      <c r="AM120" s="255"/>
    </row>
    <row r="121" spans="1:39" ht="15" customHeight="1">
      <c r="A121" s="175"/>
      <c r="B121" s="309" t="s">
        <v>2157</v>
      </c>
      <c r="C121" s="310"/>
      <c r="D121" s="310"/>
      <c r="E121" s="310"/>
      <c r="F121" s="310"/>
      <c r="G121" s="310"/>
      <c r="H121" s="310"/>
      <c r="I121" s="310"/>
      <c r="J121" s="310"/>
      <c r="K121" s="310"/>
      <c r="L121" s="310"/>
      <c r="M121" s="310"/>
      <c r="N121" s="310"/>
      <c r="O121" s="310"/>
      <c r="P121" s="310"/>
      <c r="Q121" s="310"/>
      <c r="R121" s="310"/>
      <c r="S121" s="310"/>
      <c r="T121" s="310"/>
      <c r="U121" s="310"/>
      <c r="V121" s="310"/>
      <c r="W121" s="310"/>
      <c r="X121" s="310"/>
      <c r="Y121" s="310"/>
      <c r="Z121" s="310"/>
      <c r="AA121" s="310"/>
      <c r="AB121" s="310"/>
      <c r="AC121" s="310"/>
      <c r="AD121" s="310"/>
      <c r="AE121" s="310"/>
      <c r="AF121" s="310"/>
      <c r="AG121" s="388"/>
      <c r="AH121" s="389" t="s">
        <v>2231</v>
      </c>
      <c r="AI121" s="390"/>
      <c r="AJ121" s="390"/>
      <c r="AK121" s="391"/>
      <c r="AL121" s="278"/>
      <c r="AM121" s="255"/>
    </row>
    <row r="122" spans="1:39" ht="15" customHeight="1">
      <c r="A122" s="175"/>
      <c r="B122" s="309" t="s">
        <v>2158</v>
      </c>
      <c r="C122" s="310"/>
      <c r="D122" s="310"/>
      <c r="E122" s="310"/>
      <c r="F122" s="310"/>
      <c r="G122" s="310"/>
      <c r="H122" s="310"/>
      <c r="I122" s="310"/>
      <c r="J122" s="310"/>
      <c r="K122" s="310"/>
      <c r="L122" s="310"/>
      <c r="M122" s="310"/>
      <c r="N122" s="310"/>
      <c r="O122" s="310"/>
      <c r="P122" s="310"/>
      <c r="Q122" s="310"/>
      <c r="R122" s="310"/>
      <c r="S122" s="310"/>
      <c r="T122" s="310"/>
      <c r="U122" s="310"/>
      <c r="V122" s="310"/>
      <c r="W122" s="310"/>
      <c r="X122" s="310"/>
      <c r="Y122" s="310"/>
      <c r="Z122" s="310"/>
      <c r="AA122" s="310"/>
      <c r="AB122" s="310"/>
      <c r="AC122" s="310"/>
      <c r="AD122" s="310"/>
      <c r="AE122" s="310"/>
      <c r="AF122" s="310"/>
      <c r="AG122" s="388"/>
      <c r="AH122" s="389" t="s">
        <v>2232</v>
      </c>
      <c r="AI122" s="390"/>
      <c r="AJ122" s="390"/>
      <c r="AK122" s="391"/>
      <c r="AL122" s="278"/>
      <c r="AM122" s="255"/>
    </row>
    <row r="123" spans="1:39" ht="15" customHeight="1">
      <c r="A123" s="175"/>
      <c r="B123" s="309" t="s">
        <v>2159</v>
      </c>
      <c r="C123" s="310"/>
      <c r="D123" s="310"/>
      <c r="E123" s="310"/>
      <c r="F123" s="310"/>
      <c r="G123" s="310"/>
      <c r="H123" s="310"/>
      <c r="I123" s="310"/>
      <c r="J123" s="310"/>
      <c r="K123" s="310"/>
      <c r="L123" s="310"/>
      <c r="M123" s="310"/>
      <c r="N123" s="310"/>
      <c r="O123" s="310"/>
      <c r="P123" s="310"/>
      <c r="Q123" s="310"/>
      <c r="R123" s="310"/>
      <c r="S123" s="310"/>
      <c r="T123" s="310"/>
      <c r="U123" s="310"/>
      <c r="V123" s="310"/>
      <c r="W123" s="310"/>
      <c r="X123" s="310"/>
      <c r="Y123" s="310"/>
      <c r="Z123" s="310"/>
      <c r="AA123" s="310"/>
      <c r="AB123" s="310"/>
      <c r="AC123" s="310"/>
      <c r="AD123" s="310"/>
      <c r="AE123" s="310"/>
      <c r="AF123" s="310"/>
      <c r="AG123" s="388"/>
      <c r="AH123" s="389" t="s">
        <v>2233</v>
      </c>
      <c r="AI123" s="390"/>
      <c r="AJ123" s="390"/>
      <c r="AK123" s="391"/>
      <c r="AL123" s="278"/>
      <c r="AM123" s="255"/>
    </row>
    <row r="124" spans="1:39" ht="15" customHeight="1">
      <c r="A124" s="175"/>
      <c r="B124" s="309" t="s">
        <v>2160</v>
      </c>
      <c r="C124" s="310"/>
      <c r="D124" s="310"/>
      <c r="E124" s="310"/>
      <c r="F124" s="310"/>
      <c r="G124" s="310"/>
      <c r="H124" s="310"/>
      <c r="I124" s="310"/>
      <c r="J124" s="310"/>
      <c r="K124" s="310"/>
      <c r="L124" s="310"/>
      <c r="M124" s="310"/>
      <c r="N124" s="310"/>
      <c r="O124" s="310"/>
      <c r="P124" s="310"/>
      <c r="Q124" s="310"/>
      <c r="R124" s="310"/>
      <c r="S124" s="310"/>
      <c r="T124" s="310"/>
      <c r="U124" s="310"/>
      <c r="V124" s="310"/>
      <c r="W124" s="310"/>
      <c r="X124" s="310"/>
      <c r="Y124" s="310"/>
      <c r="Z124" s="310"/>
      <c r="AA124" s="310"/>
      <c r="AB124" s="310"/>
      <c r="AC124" s="310"/>
      <c r="AD124" s="310"/>
      <c r="AE124" s="310"/>
      <c r="AF124" s="310"/>
      <c r="AG124" s="388"/>
      <c r="AH124" s="389" t="s">
        <v>2234</v>
      </c>
      <c r="AI124" s="390"/>
      <c r="AJ124" s="390"/>
      <c r="AK124" s="391"/>
      <c r="AL124" s="278"/>
      <c r="AM124" s="255"/>
    </row>
    <row r="125" spans="1:39" ht="15" customHeight="1">
      <c r="A125" s="175"/>
      <c r="B125" s="309" t="s">
        <v>2161</v>
      </c>
      <c r="C125" s="310"/>
      <c r="D125" s="310"/>
      <c r="E125" s="310"/>
      <c r="F125" s="310"/>
      <c r="G125" s="310"/>
      <c r="H125" s="310"/>
      <c r="I125" s="310"/>
      <c r="J125" s="310"/>
      <c r="K125" s="310"/>
      <c r="L125" s="310"/>
      <c r="M125" s="310"/>
      <c r="N125" s="310"/>
      <c r="O125" s="310"/>
      <c r="P125" s="310"/>
      <c r="Q125" s="310"/>
      <c r="R125" s="310"/>
      <c r="S125" s="310"/>
      <c r="T125" s="310"/>
      <c r="U125" s="310"/>
      <c r="V125" s="310"/>
      <c r="W125" s="310"/>
      <c r="X125" s="310"/>
      <c r="Y125" s="310"/>
      <c r="Z125" s="310"/>
      <c r="AA125" s="310"/>
      <c r="AB125" s="310"/>
      <c r="AC125" s="310"/>
      <c r="AD125" s="310"/>
      <c r="AE125" s="310"/>
      <c r="AF125" s="310"/>
      <c r="AG125" s="388"/>
      <c r="AH125" s="389" t="s">
        <v>2235</v>
      </c>
      <c r="AI125" s="390"/>
      <c r="AJ125" s="390"/>
      <c r="AK125" s="391"/>
      <c r="AL125" s="278"/>
      <c r="AM125" s="255"/>
    </row>
    <row r="126" spans="1:39" ht="15" customHeight="1">
      <c r="A126" s="175"/>
      <c r="B126" s="309" t="s">
        <v>2162</v>
      </c>
      <c r="C126" s="310"/>
      <c r="D126" s="310"/>
      <c r="E126" s="310"/>
      <c r="F126" s="310"/>
      <c r="G126" s="310"/>
      <c r="H126" s="310"/>
      <c r="I126" s="310"/>
      <c r="J126" s="310"/>
      <c r="K126" s="310"/>
      <c r="L126" s="310"/>
      <c r="M126" s="310"/>
      <c r="N126" s="310"/>
      <c r="O126" s="310"/>
      <c r="P126" s="310"/>
      <c r="Q126" s="310"/>
      <c r="R126" s="310"/>
      <c r="S126" s="310"/>
      <c r="T126" s="310"/>
      <c r="U126" s="310"/>
      <c r="V126" s="310"/>
      <c r="W126" s="310"/>
      <c r="X126" s="310"/>
      <c r="Y126" s="310"/>
      <c r="Z126" s="310"/>
      <c r="AA126" s="310"/>
      <c r="AB126" s="310"/>
      <c r="AC126" s="310"/>
      <c r="AD126" s="310"/>
      <c r="AE126" s="310"/>
      <c r="AF126" s="310"/>
      <c r="AG126" s="388"/>
      <c r="AH126" s="389" t="s">
        <v>2236</v>
      </c>
      <c r="AI126" s="390"/>
      <c r="AJ126" s="390"/>
      <c r="AK126" s="391"/>
      <c r="AL126" s="278"/>
      <c r="AM126" s="255"/>
    </row>
    <row r="127" spans="1:39" ht="15" customHeight="1">
      <c r="A127" s="175"/>
      <c r="B127" s="309" t="s">
        <v>2163</v>
      </c>
      <c r="C127" s="310"/>
      <c r="D127" s="310"/>
      <c r="E127" s="310"/>
      <c r="F127" s="310"/>
      <c r="G127" s="310"/>
      <c r="H127" s="310"/>
      <c r="I127" s="310"/>
      <c r="J127" s="310"/>
      <c r="K127" s="310"/>
      <c r="L127" s="310"/>
      <c r="M127" s="310"/>
      <c r="N127" s="310"/>
      <c r="O127" s="310"/>
      <c r="P127" s="310"/>
      <c r="Q127" s="310"/>
      <c r="R127" s="310"/>
      <c r="S127" s="310"/>
      <c r="T127" s="310"/>
      <c r="U127" s="310"/>
      <c r="V127" s="310"/>
      <c r="W127" s="310"/>
      <c r="X127" s="310"/>
      <c r="Y127" s="310"/>
      <c r="Z127" s="310"/>
      <c r="AA127" s="310"/>
      <c r="AB127" s="310"/>
      <c r="AC127" s="310"/>
      <c r="AD127" s="310"/>
      <c r="AE127" s="310"/>
      <c r="AF127" s="310"/>
      <c r="AG127" s="388"/>
      <c r="AH127" s="389" t="s">
        <v>2237</v>
      </c>
      <c r="AI127" s="390"/>
      <c r="AJ127" s="390"/>
      <c r="AK127" s="391"/>
      <c r="AL127" s="278"/>
      <c r="AM127" s="255"/>
    </row>
    <row r="128" spans="1:39" ht="15" customHeight="1">
      <c r="A128" s="175"/>
      <c r="B128" s="309" t="s">
        <v>2164</v>
      </c>
      <c r="C128" s="310"/>
      <c r="D128" s="310"/>
      <c r="E128" s="310"/>
      <c r="F128" s="310"/>
      <c r="G128" s="310"/>
      <c r="H128" s="310"/>
      <c r="I128" s="310"/>
      <c r="J128" s="310"/>
      <c r="K128" s="310"/>
      <c r="L128" s="310"/>
      <c r="M128" s="310"/>
      <c r="N128" s="310"/>
      <c r="O128" s="310"/>
      <c r="P128" s="310"/>
      <c r="Q128" s="310"/>
      <c r="R128" s="310"/>
      <c r="S128" s="310"/>
      <c r="T128" s="310"/>
      <c r="U128" s="310"/>
      <c r="V128" s="310"/>
      <c r="W128" s="310"/>
      <c r="X128" s="310"/>
      <c r="Y128" s="310"/>
      <c r="Z128" s="310"/>
      <c r="AA128" s="310"/>
      <c r="AB128" s="310"/>
      <c r="AC128" s="310"/>
      <c r="AD128" s="310"/>
      <c r="AE128" s="310"/>
      <c r="AF128" s="310"/>
      <c r="AG128" s="388"/>
      <c r="AH128" s="389" t="s">
        <v>2238</v>
      </c>
      <c r="AI128" s="390"/>
      <c r="AJ128" s="390"/>
      <c r="AK128" s="391"/>
      <c r="AL128" s="278"/>
      <c r="AM128" s="255"/>
    </row>
    <row r="129" spans="1:39" ht="15" customHeight="1">
      <c r="A129" s="175"/>
      <c r="B129" s="309" t="s">
        <v>2165</v>
      </c>
      <c r="C129" s="310"/>
      <c r="D129" s="310"/>
      <c r="E129" s="310"/>
      <c r="F129" s="310"/>
      <c r="G129" s="310"/>
      <c r="H129" s="310"/>
      <c r="I129" s="310"/>
      <c r="J129" s="310"/>
      <c r="K129" s="310"/>
      <c r="L129" s="310"/>
      <c r="M129" s="310"/>
      <c r="N129" s="310"/>
      <c r="O129" s="310"/>
      <c r="P129" s="310"/>
      <c r="Q129" s="310"/>
      <c r="R129" s="310"/>
      <c r="S129" s="310"/>
      <c r="T129" s="310"/>
      <c r="U129" s="310"/>
      <c r="V129" s="310"/>
      <c r="W129" s="310"/>
      <c r="X129" s="310"/>
      <c r="Y129" s="310"/>
      <c r="Z129" s="310"/>
      <c r="AA129" s="310"/>
      <c r="AB129" s="310"/>
      <c r="AC129" s="310"/>
      <c r="AD129" s="310"/>
      <c r="AE129" s="310"/>
      <c r="AF129" s="310"/>
      <c r="AG129" s="388"/>
      <c r="AH129" s="389" t="s">
        <v>2239</v>
      </c>
      <c r="AI129" s="390"/>
      <c r="AJ129" s="390"/>
      <c r="AK129" s="391"/>
      <c r="AL129" s="278"/>
      <c r="AM129" s="255"/>
    </row>
    <row r="130" spans="1:39" ht="45" customHeight="1">
      <c r="A130" s="175"/>
      <c r="B130" s="309" t="s">
        <v>2166</v>
      </c>
      <c r="C130" s="310"/>
      <c r="D130" s="310"/>
      <c r="E130" s="310"/>
      <c r="F130" s="310"/>
      <c r="G130" s="310"/>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88"/>
      <c r="AH130" s="389" t="s">
        <v>2240</v>
      </c>
      <c r="AI130" s="390"/>
      <c r="AJ130" s="390"/>
      <c r="AK130" s="391"/>
      <c r="AL130" s="278"/>
      <c r="AM130" s="255"/>
    </row>
    <row r="131" spans="1:39" ht="15" customHeight="1">
      <c r="A131" s="175"/>
      <c r="B131" s="309" t="s">
        <v>2167</v>
      </c>
      <c r="C131" s="310"/>
      <c r="D131" s="310"/>
      <c r="E131" s="310"/>
      <c r="F131" s="310"/>
      <c r="G131" s="310"/>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88"/>
      <c r="AH131" s="389" t="s">
        <v>2241</v>
      </c>
      <c r="AI131" s="390"/>
      <c r="AJ131" s="390"/>
      <c r="AK131" s="391"/>
      <c r="AL131" s="278"/>
      <c r="AM131" s="255"/>
    </row>
    <row r="132" spans="1:39" ht="15" customHeight="1">
      <c r="A132" s="175"/>
      <c r="B132" s="309" t="s">
        <v>2168</v>
      </c>
      <c r="C132" s="310"/>
      <c r="D132" s="310"/>
      <c r="E132" s="310"/>
      <c r="F132" s="310"/>
      <c r="G132" s="310"/>
      <c r="H132" s="310"/>
      <c r="I132" s="310"/>
      <c r="J132" s="310"/>
      <c r="K132" s="310"/>
      <c r="L132" s="310"/>
      <c r="M132" s="310"/>
      <c r="N132" s="310"/>
      <c r="O132" s="310"/>
      <c r="P132" s="310"/>
      <c r="Q132" s="310"/>
      <c r="R132" s="310"/>
      <c r="S132" s="310"/>
      <c r="T132" s="310"/>
      <c r="U132" s="310"/>
      <c r="V132" s="310"/>
      <c r="W132" s="310"/>
      <c r="X132" s="310"/>
      <c r="Y132" s="310"/>
      <c r="Z132" s="310"/>
      <c r="AA132" s="310"/>
      <c r="AB132" s="310"/>
      <c r="AC132" s="310"/>
      <c r="AD132" s="310"/>
      <c r="AE132" s="310"/>
      <c r="AF132" s="310"/>
      <c r="AG132" s="388"/>
      <c r="AH132" s="389" t="s">
        <v>2242</v>
      </c>
      <c r="AI132" s="390"/>
      <c r="AJ132" s="390"/>
      <c r="AK132" s="391"/>
      <c r="AL132" s="278"/>
      <c r="AM132" s="255"/>
    </row>
    <row r="133" spans="1:39" ht="15" customHeight="1">
      <c r="A133" s="175"/>
      <c r="B133" s="309" t="s">
        <v>2329</v>
      </c>
      <c r="C133" s="310"/>
      <c r="D133" s="310"/>
      <c r="E133" s="310"/>
      <c r="F133" s="310"/>
      <c r="G133" s="310"/>
      <c r="H133" s="310"/>
      <c r="I133" s="310"/>
      <c r="J133" s="310"/>
      <c r="K133" s="310"/>
      <c r="L133" s="310"/>
      <c r="M133" s="310"/>
      <c r="N133" s="310"/>
      <c r="O133" s="310"/>
      <c r="P133" s="310"/>
      <c r="Q133" s="310"/>
      <c r="R133" s="310"/>
      <c r="S133" s="310"/>
      <c r="T133" s="310"/>
      <c r="U133" s="310"/>
      <c r="V133" s="310"/>
      <c r="W133" s="310"/>
      <c r="X133" s="310"/>
      <c r="Y133" s="310"/>
      <c r="Z133" s="310"/>
      <c r="AA133" s="310"/>
      <c r="AB133" s="310"/>
      <c r="AC133" s="310"/>
      <c r="AD133" s="310"/>
      <c r="AE133" s="310"/>
      <c r="AF133" s="310"/>
      <c r="AG133" s="388"/>
      <c r="AH133" s="389" t="s">
        <v>2243</v>
      </c>
      <c r="AI133" s="390"/>
      <c r="AJ133" s="390"/>
      <c r="AK133" s="391"/>
      <c r="AL133" s="278"/>
      <c r="AM133" s="255"/>
    </row>
    <row r="134" spans="1:39" ht="15" customHeight="1">
      <c r="A134" s="175"/>
      <c r="B134" s="309" t="s">
        <v>2330</v>
      </c>
      <c r="C134" s="310"/>
      <c r="D134" s="310"/>
      <c r="E134" s="310"/>
      <c r="F134" s="310"/>
      <c r="G134" s="310"/>
      <c r="H134" s="310"/>
      <c r="I134" s="310"/>
      <c r="J134" s="310"/>
      <c r="K134" s="310"/>
      <c r="L134" s="310"/>
      <c r="M134" s="310"/>
      <c r="N134" s="310"/>
      <c r="O134" s="310"/>
      <c r="P134" s="310"/>
      <c r="Q134" s="310"/>
      <c r="R134" s="310"/>
      <c r="S134" s="310"/>
      <c r="T134" s="310"/>
      <c r="U134" s="310"/>
      <c r="V134" s="310"/>
      <c r="W134" s="310"/>
      <c r="X134" s="310"/>
      <c r="Y134" s="310"/>
      <c r="Z134" s="310"/>
      <c r="AA134" s="310"/>
      <c r="AB134" s="310"/>
      <c r="AC134" s="310"/>
      <c r="AD134" s="310"/>
      <c r="AE134" s="310"/>
      <c r="AF134" s="310"/>
      <c r="AG134" s="388"/>
      <c r="AH134" s="389" t="s">
        <v>2244</v>
      </c>
      <c r="AI134" s="390"/>
      <c r="AJ134" s="390"/>
      <c r="AK134" s="391"/>
      <c r="AL134" s="278"/>
      <c r="AM134" s="255"/>
    </row>
    <row r="135" spans="1:39" ht="84.95" customHeight="1">
      <c r="A135" s="175"/>
      <c r="B135" s="309" t="s">
        <v>2331</v>
      </c>
      <c r="C135" s="310"/>
      <c r="D135" s="310"/>
      <c r="E135" s="310"/>
      <c r="F135" s="310"/>
      <c r="G135" s="310"/>
      <c r="H135" s="310"/>
      <c r="I135" s="310"/>
      <c r="J135" s="310"/>
      <c r="K135" s="310"/>
      <c r="L135" s="310"/>
      <c r="M135" s="310"/>
      <c r="N135" s="310"/>
      <c r="O135" s="310"/>
      <c r="P135" s="310"/>
      <c r="Q135" s="310"/>
      <c r="R135" s="310"/>
      <c r="S135" s="310"/>
      <c r="T135" s="310"/>
      <c r="U135" s="310"/>
      <c r="V135" s="310"/>
      <c r="W135" s="310"/>
      <c r="X135" s="310"/>
      <c r="Y135" s="310"/>
      <c r="Z135" s="310"/>
      <c r="AA135" s="310"/>
      <c r="AB135" s="310"/>
      <c r="AC135" s="310"/>
      <c r="AD135" s="310"/>
      <c r="AE135" s="310"/>
      <c r="AF135" s="310"/>
      <c r="AG135" s="388"/>
      <c r="AH135" s="389" t="s">
        <v>2245</v>
      </c>
      <c r="AI135" s="390"/>
      <c r="AJ135" s="390"/>
      <c r="AK135" s="391"/>
      <c r="AL135" s="278"/>
      <c r="AM135" s="255"/>
    </row>
    <row r="136" spans="1:39" ht="15" customHeight="1">
      <c r="A136" s="175"/>
      <c r="B136" s="309" t="s">
        <v>2169</v>
      </c>
      <c r="C136" s="310"/>
      <c r="D136" s="310"/>
      <c r="E136" s="310"/>
      <c r="F136" s="310"/>
      <c r="G136" s="310"/>
      <c r="H136" s="310"/>
      <c r="I136" s="310"/>
      <c r="J136" s="310"/>
      <c r="K136" s="310"/>
      <c r="L136" s="310"/>
      <c r="M136" s="310"/>
      <c r="N136" s="310"/>
      <c r="O136" s="310"/>
      <c r="P136" s="310"/>
      <c r="Q136" s="310"/>
      <c r="R136" s="310"/>
      <c r="S136" s="310"/>
      <c r="T136" s="310"/>
      <c r="U136" s="310"/>
      <c r="V136" s="310"/>
      <c r="W136" s="310"/>
      <c r="X136" s="310"/>
      <c r="Y136" s="310"/>
      <c r="Z136" s="310"/>
      <c r="AA136" s="310"/>
      <c r="AB136" s="310"/>
      <c r="AC136" s="310"/>
      <c r="AD136" s="310"/>
      <c r="AE136" s="310"/>
      <c r="AF136" s="310"/>
      <c r="AG136" s="388"/>
      <c r="AH136" s="389" t="s">
        <v>2246</v>
      </c>
      <c r="AI136" s="390"/>
      <c r="AJ136" s="390"/>
      <c r="AK136" s="391"/>
      <c r="AL136" s="278"/>
      <c r="AM136" s="255"/>
    </row>
    <row r="137" spans="1:39" ht="3.95" customHeight="1">
      <c r="A137" s="175"/>
      <c r="B137" s="175"/>
      <c r="C137" s="175"/>
      <c r="D137" s="175"/>
      <c r="E137" s="175"/>
      <c r="F137" s="175"/>
      <c r="G137" s="175"/>
      <c r="H137" s="175"/>
      <c r="I137" s="175"/>
      <c r="J137" s="175"/>
      <c r="K137" s="175"/>
      <c r="L137" s="175"/>
      <c r="M137" s="175"/>
      <c r="N137" s="175"/>
      <c r="O137" s="175"/>
      <c r="P137" s="175"/>
      <c r="Q137" s="175"/>
      <c r="R137" s="175"/>
      <c r="S137" s="175"/>
      <c r="T137" s="175"/>
      <c r="U137" s="175"/>
      <c r="V137" s="175"/>
      <c r="W137" s="175"/>
      <c r="X137" s="175"/>
      <c r="Y137" s="175"/>
      <c r="Z137" s="175"/>
      <c r="AA137" s="175"/>
      <c r="AB137" s="175"/>
      <c r="AC137" s="175"/>
      <c r="AD137" s="175"/>
      <c r="AE137" s="175"/>
      <c r="AF137" s="175"/>
      <c r="AG137" s="175"/>
      <c r="AH137" s="175"/>
      <c r="AI137" s="175"/>
      <c r="AJ137" s="175"/>
      <c r="AK137" s="175"/>
      <c r="AL137" s="175"/>
      <c r="AM137" s="255"/>
    </row>
    <row r="138" spans="1:39" ht="15" customHeight="1">
      <c r="A138" s="296" t="s">
        <v>2469</v>
      </c>
      <c r="B138" s="296"/>
      <c r="C138" s="296"/>
      <c r="D138" s="296"/>
      <c r="E138" s="296"/>
      <c r="F138" s="296"/>
      <c r="G138" s="296"/>
      <c r="H138" s="296"/>
      <c r="I138" s="296"/>
      <c r="J138" s="296"/>
      <c r="K138" s="296"/>
      <c r="L138" s="296"/>
      <c r="M138" s="296"/>
      <c r="N138" s="296"/>
      <c r="O138" s="296"/>
      <c r="P138" s="296"/>
      <c r="Q138" s="296"/>
      <c r="R138" s="296"/>
      <c r="S138" s="296"/>
      <c r="T138" s="296"/>
      <c r="U138" s="296"/>
      <c r="V138" s="296"/>
      <c r="W138" s="296"/>
      <c r="X138" s="296"/>
      <c r="Y138" s="296"/>
      <c r="Z138" s="296"/>
      <c r="AA138" s="296"/>
      <c r="AB138" s="296"/>
      <c r="AC138" s="296"/>
      <c r="AD138" s="296"/>
      <c r="AE138" s="296"/>
      <c r="AF138" s="296"/>
      <c r="AG138" s="296"/>
      <c r="AH138" s="296"/>
      <c r="AI138" s="296"/>
      <c r="AJ138" s="296"/>
      <c r="AK138" s="296"/>
      <c r="AL138" s="296"/>
      <c r="AM138" s="255"/>
    </row>
    <row r="139" spans="1:39" ht="12.6" customHeight="1">
      <c r="A139" s="296"/>
      <c r="B139" s="296"/>
      <c r="C139" s="296"/>
      <c r="D139" s="296"/>
      <c r="E139" s="296"/>
      <c r="F139" s="296"/>
      <c r="G139" s="296"/>
      <c r="H139" s="296"/>
      <c r="I139" s="296"/>
      <c r="J139" s="296"/>
      <c r="K139" s="296"/>
      <c r="L139" s="296"/>
      <c r="M139" s="296"/>
      <c r="N139" s="296"/>
      <c r="O139" s="296"/>
      <c r="P139" s="296"/>
      <c r="Q139" s="296"/>
      <c r="R139" s="296"/>
      <c r="S139" s="296"/>
      <c r="T139" s="296"/>
      <c r="U139" s="296"/>
      <c r="V139" s="296"/>
      <c r="W139" s="296"/>
      <c r="X139" s="296"/>
      <c r="Y139" s="296"/>
      <c r="Z139" s="296"/>
      <c r="AA139" s="296"/>
      <c r="AB139" s="296"/>
      <c r="AC139" s="296"/>
      <c r="AD139" s="296"/>
      <c r="AE139" s="296"/>
      <c r="AF139" s="296"/>
      <c r="AG139" s="296"/>
      <c r="AH139" s="296"/>
      <c r="AI139" s="296"/>
      <c r="AJ139" s="296"/>
      <c r="AK139" s="296"/>
      <c r="AL139" s="296"/>
      <c r="AM139" s="255"/>
    </row>
    <row r="140" spans="1:39" ht="15" customHeight="1">
      <c r="A140" s="175"/>
      <c r="B140" s="407" t="s">
        <v>2314</v>
      </c>
      <c r="C140" s="407"/>
      <c r="D140" s="407"/>
      <c r="E140" s="407"/>
      <c r="F140" s="407"/>
      <c r="G140" s="407"/>
      <c r="H140" s="407"/>
      <c r="I140" s="407"/>
      <c r="J140" s="407"/>
      <c r="K140" s="407"/>
      <c r="L140" s="407"/>
      <c r="M140" s="407"/>
      <c r="N140" s="407"/>
      <c r="O140" s="407"/>
      <c r="P140" s="407"/>
      <c r="Q140" s="407"/>
      <c r="R140" s="407"/>
      <c r="S140" s="407"/>
      <c r="T140" s="407"/>
      <c r="U140" s="407"/>
      <c r="V140" s="407"/>
      <c r="W140" s="407"/>
      <c r="X140" s="407"/>
      <c r="Y140" s="407"/>
      <c r="Z140" s="407"/>
      <c r="AA140" s="407"/>
      <c r="AB140" s="407"/>
      <c r="AC140" s="407"/>
      <c r="AD140" s="407"/>
      <c r="AE140" s="407"/>
      <c r="AF140" s="407"/>
      <c r="AG140" s="407"/>
      <c r="AH140" s="407" t="s">
        <v>2170</v>
      </c>
      <c r="AI140" s="407"/>
      <c r="AJ140" s="407"/>
      <c r="AK140" s="407"/>
      <c r="AL140" s="175"/>
      <c r="AM140" s="255"/>
    </row>
    <row r="141" spans="1:39" ht="15" customHeight="1">
      <c r="A141" s="175"/>
      <c r="B141" s="396" t="s">
        <v>2315</v>
      </c>
      <c r="C141" s="396"/>
      <c r="D141" s="396"/>
      <c r="E141" s="396"/>
      <c r="F141" s="396"/>
      <c r="G141" s="396"/>
      <c r="H141" s="396"/>
      <c r="I141" s="396"/>
      <c r="J141" s="396"/>
      <c r="K141" s="396"/>
      <c r="L141" s="396"/>
      <c r="M141" s="396"/>
      <c r="N141" s="396"/>
      <c r="O141" s="396"/>
      <c r="P141" s="396"/>
      <c r="Q141" s="396"/>
      <c r="R141" s="396"/>
      <c r="S141" s="396"/>
      <c r="T141" s="396"/>
      <c r="U141" s="396"/>
      <c r="V141" s="396"/>
      <c r="W141" s="396"/>
      <c r="X141" s="396"/>
      <c r="Y141" s="396"/>
      <c r="Z141" s="396"/>
      <c r="AA141" s="396"/>
      <c r="AB141" s="396"/>
      <c r="AC141" s="396"/>
      <c r="AD141" s="396"/>
      <c r="AE141" s="396"/>
      <c r="AF141" s="396"/>
      <c r="AG141" s="396"/>
      <c r="AH141" s="315" t="s">
        <v>2281</v>
      </c>
      <c r="AI141" s="316"/>
      <c r="AJ141" s="316"/>
      <c r="AK141" s="317"/>
      <c r="AL141" s="175"/>
      <c r="AM141" s="255"/>
    </row>
    <row r="142" spans="1:39" ht="15" customHeight="1">
      <c r="A142" s="175"/>
      <c r="B142" s="396" t="s">
        <v>2316</v>
      </c>
      <c r="C142" s="396"/>
      <c r="D142" s="396"/>
      <c r="E142" s="396"/>
      <c r="F142" s="396"/>
      <c r="G142" s="396"/>
      <c r="H142" s="396"/>
      <c r="I142" s="396"/>
      <c r="J142" s="396"/>
      <c r="K142" s="396"/>
      <c r="L142" s="396"/>
      <c r="M142" s="396"/>
      <c r="N142" s="396"/>
      <c r="O142" s="396"/>
      <c r="P142" s="396"/>
      <c r="Q142" s="396"/>
      <c r="R142" s="396"/>
      <c r="S142" s="396"/>
      <c r="T142" s="396"/>
      <c r="U142" s="396"/>
      <c r="V142" s="396"/>
      <c r="W142" s="396"/>
      <c r="X142" s="396"/>
      <c r="Y142" s="396"/>
      <c r="Z142" s="396"/>
      <c r="AA142" s="396"/>
      <c r="AB142" s="396"/>
      <c r="AC142" s="396"/>
      <c r="AD142" s="396"/>
      <c r="AE142" s="396"/>
      <c r="AF142" s="396"/>
      <c r="AG142" s="396"/>
      <c r="AH142" s="315" t="s">
        <v>2319</v>
      </c>
      <c r="AI142" s="316"/>
      <c r="AJ142" s="316"/>
      <c r="AK142" s="317"/>
      <c r="AL142" s="175"/>
      <c r="AM142" s="255"/>
    </row>
    <row r="143" spans="1:39" ht="15" customHeight="1">
      <c r="A143" s="175"/>
      <c r="B143" s="396" t="s">
        <v>2317</v>
      </c>
      <c r="C143" s="396"/>
      <c r="D143" s="396"/>
      <c r="E143" s="396"/>
      <c r="F143" s="396"/>
      <c r="G143" s="396"/>
      <c r="H143" s="396"/>
      <c r="I143" s="396"/>
      <c r="J143" s="396"/>
      <c r="K143" s="396"/>
      <c r="L143" s="396"/>
      <c r="M143" s="396"/>
      <c r="N143" s="396"/>
      <c r="O143" s="396"/>
      <c r="P143" s="396"/>
      <c r="Q143" s="396"/>
      <c r="R143" s="396"/>
      <c r="S143" s="396"/>
      <c r="T143" s="396"/>
      <c r="U143" s="396"/>
      <c r="V143" s="396"/>
      <c r="W143" s="396"/>
      <c r="X143" s="396"/>
      <c r="Y143" s="396"/>
      <c r="Z143" s="396"/>
      <c r="AA143" s="396"/>
      <c r="AB143" s="396"/>
      <c r="AC143" s="396"/>
      <c r="AD143" s="396"/>
      <c r="AE143" s="396"/>
      <c r="AF143" s="396"/>
      <c r="AG143" s="396"/>
      <c r="AH143" s="315" t="s">
        <v>2320</v>
      </c>
      <c r="AI143" s="316"/>
      <c r="AJ143" s="316"/>
      <c r="AK143" s="317"/>
      <c r="AL143" s="175"/>
      <c r="AM143" s="255"/>
    </row>
    <row r="144" spans="1:39" ht="15" customHeight="1">
      <c r="A144" s="175"/>
      <c r="B144" s="396" t="s">
        <v>2318</v>
      </c>
      <c r="C144" s="396"/>
      <c r="D144" s="396"/>
      <c r="E144" s="396"/>
      <c r="F144" s="396"/>
      <c r="G144" s="396"/>
      <c r="H144" s="396"/>
      <c r="I144" s="396"/>
      <c r="J144" s="396"/>
      <c r="K144" s="396"/>
      <c r="L144" s="396"/>
      <c r="M144" s="396"/>
      <c r="N144" s="396"/>
      <c r="O144" s="396"/>
      <c r="P144" s="396"/>
      <c r="Q144" s="396"/>
      <c r="R144" s="396"/>
      <c r="S144" s="396"/>
      <c r="T144" s="396"/>
      <c r="U144" s="396"/>
      <c r="V144" s="396"/>
      <c r="W144" s="396"/>
      <c r="X144" s="396"/>
      <c r="Y144" s="396"/>
      <c r="Z144" s="396"/>
      <c r="AA144" s="396"/>
      <c r="AB144" s="396"/>
      <c r="AC144" s="396"/>
      <c r="AD144" s="396"/>
      <c r="AE144" s="396"/>
      <c r="AF144" s="396"/>
      <c r="AG144" s="396"/>
      <c r="AH144" s="315" t="s">
        <v>2321</v>
      </c>
      <c r="AI144" s="316"/>
      <c r="AJ144" s="316"/>
      <c r="AK144" s="317"/>
      <c r="AL144" s="175"/>
      <c r="AM144" s="255"/>
    </row>
    <row r="145" spans="1:44" ht="15" customHeight="1">
      <c r="A145" s="175"/>
      <c r="B145" s="396" t="s">
        <v>2333</v>
      </c>
      <c r="C145" s="396"/>
      <c r="D145" s="396"/>
      <c r="E145" s="396"/>
      <c r="F145" s="396"/>
      <c r="G145" s="396"/>
      <c r="H145" s="396"/>
      <c r="I145" s="396"/>
      <c r="J145" s="396"/>
      <c r="K145" s="396"/>
      <c r="L145" s="396"/>
      <c r="M145" s="396"/>
      <c r="N145" s="396"/>
      <c r="O145" s="396"/>
      <c r="P145" s="396"/>
      <c r="Q145" s="396"/>
      <c r="R145" s="396"/>
      <c r="S145" s="396"/>
      <c r="T145" s="396"/>
      <c r="U145" s="396"/>
      <c r="V145" s="396"/>
      <c r="W145" s="396"/>
      <c r="X145" s="396"/>
      <c r="Y145" s="396"/>
      <c r="Z145" s="396"/>
      <c r="AA145" s="396"/>
      <c r="AB145" s="396"/>
      <c r="AC145" s="396"/>
      <c r="AD145" s="396"/>
      <c r="AE145" s="396"/>
      <c r="AF145" s="396"/>
      <c r="AG145" s="396"/>
      <c r="AH145" s="315" t="s">
        <v>2322</v>
      </c>
      <c r="AI145" s="316"/>
      <c r="AJ145" s="316"/>
      <c r="AK145" s="317"/>
      <c r="AL145" s="175"/>
      <c r="AM145" s="255"/>
    </row>
    <row r="146" spans="1:44" ht="15" customHeight="1">
      <c r="A146" s="175"/>
      <c r="B146" s="396" t="s">
        <v>2169</v>
      </c>
      <c r="C146" s="396"/>
      <c r="D146" s="396"/>
      <c r="E146" s="396"/>
      <c r="F146" s="396"/>
      <c r="G146" s="396"/>
      <c r="H146" s="396"/>
      <c r="I146" s="396"/>
      <c r="J146" s="396"/>
      <c r="K146" s="396"/>
      <c r="L146" s="396"/>
      <c r="M146" s="396"/>
      <c r="N146" s="396"/>
      <c r="O146" s="396"/>
      <c r="P146" s="396"/>
      <c r="Q146" s="396"/>
      <c r="R146" s="396"/>
      <c r="S146" s="396"/>
      <c r="T146" s="396"/>
      <c r="U146" s="396"/>
      <c r="V146" s="396"/>
      <c r="W146" s="396"/>
      <c r="X146" s="396"/>
      <c r="Y146" s="396"/>
      <c r="Z146" s="396"/>
      <c r="AA146" s="396"/>
      <c r="AB146" s="396"/>
      <c r="AC146" s="396"/>
      <c r="AD146" s="396"/>
      <c r="AE146" s="396"/>
      <c r="AF146" s="396"/>
      <c r="AG146" s="396"/>
      <c r="AH146" s="315" t="s">
        <v>2323</v>
      </c>
      <c r="AI146" s="316"/>
      <c r="AJ146" s="316"/>
      <c r="AK146" s="317"/>
      <c r="AL146" s="175"/>
      <c r="AM146" s="255"/>
    </row>
    <row r="147" spans="1:44" ht="3.95" customHeight="1">
      <c r="A147" s="175"/>
      <c r="B147" s="175"/>
      <c r="C147" s="175"/>
      <c r="D147" s="175"/>
      <c r="E147" s="175"/>
      <c r="F147" s="175"/>
      <c r="G147" s="175"/>
      <c r="H147" s="175"/>
      <c r="I147" s="175"/>
      <c r="J147" s="175"/>
      <c r="K147" s="175"/>
      <c r="L147" s="175"/>
      <c r="M147" s="175"/>
      <c r="N147" s="175"/>
      <c r="O147" s="175"/>
      <c r="P147" s="175"/>
      <c r="Q147" s="175"/>
      <c r="R147" s="175"/>
      <c r="S147" s="175"/>
      <c r="T147" s="175"/>
      <c r="U147" s="175"/>
      <c r="V147" s="175"/>
      <c r="W147" s="175"/>
      <c r="X147" s="175"/>
      <c r="Y147" s="175"/>
      <c r="Z147" s="175"/>
      <c r="AA147" s="175"/>
      <c r="AB147" s="175"/>
      <c r="AC147" s="175"/>
      <c r="AD147" s="175"/>
      <c r="AE147" s="175"/>
      <c r="AF147" s="175"/>
      <c r="AG147" s="175"/>
      <c r="AH147" s="175"/>
      <c r="AI147" s="175"/>
      <c r="AJ147" s="175"/>
      <c r="AK147" s="175"/>
      <c r="AL147" s="175"/>
      <c r="AM147" s="4"/>
      <c r="AN147" s="4"/>
      <c r="AO147" s="4"/>
      <c r="AP147" s="4"/>
      <c r="AQ147" s="4"/>
      <c r="AR147" s="4"/>
    </row>
    <row r="148" spans="1:44" ht="15" customHeight="1">
      <c r="A148" s="296" t="s">
        <v>2470</v>
      </c>
      <c r="B148" s="296"/>
      <c r="C148" s="296"/>
      <c r="D148" s="296"/>
      <c r="E148" s="296"/>
      <c r="F148" s="296"/>
      <c r="G148" s="296"/>
      <c r="H148" s="296"/>
      <c r="I148" s="296"/>
      <c r="J148" s="296"/>
      <c r="K148" s="296"/>
      <c r="L148" s="296"/>
      <c r="M148" s="296"/>
      <c r="N148" s="296"/>
      <c r="O148" s="296"/>
      <c r="P148" s="296"/>
      <c r="Q148" s="296"/>
      <c r="R148" s="296"/>
      <c r="S148" s="296"/>
      <c r="T148" s="296"/>
      <c r="U148" s="296"/>
      <c r="V148" s="296"/>
      <c r="W148" s="296"/>
      <c r="X148" s="296"/>
      <c r="Y148" s="296"/>
      <c r="Z148" s="296"/>
      <c r="AA148" s="296"/>
      <c r="AB148" s="296"/>
      <c r="AC148" s="296"/>
      <c r="AD148" s="296"/>
      <c r="AE148" s="296"/>
      <c r="AF148" s="296"/>
      <c r="AG148" s="296"/>
      <c r="AH148" s="296"/>
      <c r="AI148" s="296"/>
      <c r="AJ148" s="296"/>
      <c r="AK148" s="296"/>
      <c r="AL148" s="296"/>
      <c r="AM148" s="4"/>
      <c r="AN148" s="4"/>
      <c r="AO148" s="4"/>
      <c r="AP148" s="4"/>
      <c r="AQ148" s="4"/>
      <c r="AR148" s="4"/>
    </row>
    <row r="149" spans="1:44" ht="15" customHeight="1">
      <c r="A149" s="296"/>
      <c r="B149" s="296"/>
      <c r="C149" s="296"/>
      <c r="D149" s="296"/>
      <c r="E149" s="296"/>
      <c r="F149" s="296"/>
      <c r="G149" s="296"/>
      <c r="H149" s="296"/>
      <c r="I149" s="296"/>
      <c r="J149" s="296"/>
      <c r="K149" s="296"/>
      <c r="L149" s="296"/>
      <c r="M149" s="296"/>
      <c r="N149" s="296"/>
      <c r="O149" s="296"/>
      <c r="P149" s="296"/>
      <c r="Q149" s="296"/>
      <c r="R149" s="296"/>
      <c r="S149" s="296"/>
      <c r="T149" s="296"/>
      <c r="U149" s="296"/>
      <c r="V149" s="296"/>
      <c r="W149" s="296"/>
      <c r="X149" s="296"/>
      <c r="Y149" s="296"/>
      <c r="Z149" s="296"/>
      <c r="AA149" s="296"/>
      <c r="AB149" s="296"/>
      <c r="AC149" s="296"/>
      <c r="AD149" s="296"/>
      <c r="AE149" s="296"/>
      <c r="AF149" s="296"/>
      <c r="AG149" s="296"/>
      <c r="AH149" s="296"/>
      <c r="AI149" s="296"/>
      <c r="AJ149" s="296"/>
      <c r="AK149" s="296"/>
      <c r="AL149" s="296"/>
      <c r="AM149" s="4"/>
      <c r="AN149" s="4"/>
      <c r="AO149" s="4"/>
      <c r="AP149" s="4"/>
      <c r="AQ149" s="4"/>
      <c r="AR149" s="4"/>
    </row>
    <row r="150" spans="1:44" ht="15" customHeight="1">
      <c r="A150" s="296"/>
      <c r="B150" s="296"/>
      <c r="C150" s="296"/>
      <c r="D150" s="296"/>
      <c r="E150" s="296"/>
      <c r="F150" s="296"/>
      <c r="G150" s="296"/>
      <c r="H150" s="296"/>
      <c r="I150" s="296"/>
      <c r="J150" s="296"/>
      <c r="K150" s="296"/>
      <c r="L150" s="296"/>
      <c r="M150" s="296"/>
      <c r="N150" s="296"/>
      <c r="O150" s="296"/>
      <c r="P150" s="296"/>
      <c r="Q150" s="296"/>
      <c r="R150" s="296"/>
      <c r="S150" s="296"/>
      <c r="T150" s="296"/>
      <c r="U150" s="296"/>
      <c r="V150" s="296"/>
      <c r="W150" s="296"/>
      <c r="X150" s="296"/>
      <c r="Y150" s="296"/>
      <c r="Z150" s="296"/>
      <c r="AA150" s="296"/>
      <c r="AB150" s="296"/>
      <c r="AC150" s="296"/>
      <c r="AD150" s="296"/>
      <c r="AE150" s="296"/>
      <c r="AF150" s="296"/>
      <c r="AG150" s="296"/>
      <c r="AH150" s="296"/>
      <c r="AI150" s="296"/>
      <c r="AJ150" s="296"/>
      <c r="AK150" s="296"/>
      <c r="AL150" s="296"/>
      <c r="AM150" s="4"/>
      <c r="AN150" s="4"/>
      <c r="AO150" s="4"/>
      <c r="AP150" s="4"/>
      <c r="AQ150" s="4"/>
      <c r="AR150" s="4"/>
    </row>
    <row r="151" spans="1:44" ht="15" customHeight="1">
      <c r="A151" s="296"/>
      <c r="B151" s="296"/>
      <c r="C151" s="296"/>
      <c r="D151" s="296"/>
      <c r="E151" s="296"/>
      <c r="F151" s="296"/>
      <c r="G151" s="296"/>
      <c r="H151" s="296"/>
      <c r="I151" s="296"/>
      <c r="J151" s="296"/>
      <c r="K151" s="296"/>
      <c r="L151" s="296"/>
      <c r="M151" s="296"/>
      <c r="N151" s="296"/>
      <c r="O151" s="296"/>
      <c r="P151" s="296"/>
      <c r="Q151" s="296"/>
      <c r="R151" s="296"/>
      <c r="S151" s="296"/>
      <c r="T151" s="296"/>
      <c r="U151" s="296"/>
      <c r="V151" s="296"/>
      <c r="W151" s="296"/>
      <c r="X151" s="296"/>
      <c r="Y151" s="296"/>
      <c r="Z151" s="296"/>
      <c r="AA151" s="296"/>
      <c r="AB151" s="296"/>
      <c r="AC151" s="296"/>
      <c r="AD151" s="296"/>
      <c r="AE151" s="296"/>
      <c r="AF151" s="296"/>
      <c r="AG151" s="296"/>
      <c r="AH151" s="296"/>
      <c r="AI151" s="296"/>
      <c r="AJ151" s="296"/>
      <c r="AK151" s="296"/>
      <c r="AL151" s="296"/>
      <c r="AM151" s="4"/>
      <c r="AN151" s="4"/>
      <c r="AO151" s="4"/>
      <c r="AP151" s="4"/>
      <c r="AQ151" s="4"/>
      <c r="AR151" s="4"/>
    </row>
    <row r="152" spans="1:44" ht="7.5" customHeight="1">
      <c r="A152" s="296"/>
      <c r="B152" s="296"/>
      <c r="C152" s="296"/>
      <c r="D152" s="296"/>
      <c r="E152" s="296"/>
      <c r="F152" s="296"/>
      <c r="G152" s="296"/>
      <c r="H152" s="296"/>
      <c r="I152" s="296"/>
      <c r="J152" s="296"/>
      <c r="K152" s="296"/>
      <c r="L152" s="296"/>
      <c r="M152" s="296"/>
      <c r="N152" s="296"/>
      <c r="O152" s="296"/>
      <c r="P152" s="296"/>
      <c r="Q152" s="296"/>
      <c r="R152" s="296"/>
      <c r="S152" s="296"/>
      <c r="T152" s="296"/>
      <c r="U152" s="296"/>
      <c r="V152" s="296"/>
      <c r="W152" s="296"/>
      <c r="X152" s="296"/>
      <c r="Y152" s="296"/>
      <c r="Z152" s="296"/>
      <c r="AA152" s="296"/>
      <c r="AB152" s="296"/>
      <c r="AC152" s="296"/>
      <c r="AD152" s="296"/>
      <c r="AE152" s="296"/>
      <c r="AF152" s="296"/>
      <c r="AG152" s="296"/>
      <c r="AH152" s="296"/>
      <c r="AI152" s="296"/>
      <c r="AJ152" s="296"/>
      <c r="AK152" s="296"/>
      <c r="AL152" s="296"/>
      <c r="AM152" s="4"/>
      <c r="AN152" s="4"/>
      <c r="AO152" s="4"/>
      <c r="AP152" s="4"/>
      <c r="AQ152" s="4"/>
      <c r="AR152" s="4"/>
    </row>
    <row r="153" spans="1:44" ht="15" customHeight="1">
      <c r="A153" s="296" t="s">
        <v>2471</v>
      </c>
      <c r="B153" s="296"/>
      <c r="C153" s="296"/>
      <c r="D153" s="296"/>
      <c r="E153" s="296"/>
      <c r="F153" s="296"/>
      <c r="G153" s="296"/>
      <c r="H153" s="296"/>
      <c r="I153" s="296"/>
      <c r="J153" s="296"/>
      <c r="K153" s="296"/>
      <c r="L153" s="296"/>
      <c r="M153" s="296"/>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c r="AL153" s="296"/>
      <c r="AM153" s="255"/>
    </row>
    <row r="154" spans="1:44" ht="15" customHeight="1">
      <c r="A154" s="296"/>
      <c r="B154" s="296"/>
      <c r="C154" s="296"/>
      <c r="D154" s="296"/>
      <c r="E154" s="296"/>
      <c r="F154" s="296"/>
      <c r="G154" s="296"/>
      <c r="H154" s="296"/>
      <c r="I154" s="296"/>
      <c r="J154" s="296"/>
      <c r="K154" s="296"/>
      <c r="L154" s="296"/>
      <c r="M154" s="296"/>
      <c r="N154" s="296"/>
      <c r="O154" s="296"/>
      <c r="P154" s="296"/>
      <c r="Q154" s="296"/>
      <c r="R154" s="296"/>
      <c r="S154" s="296"/>
      <c r="T154" s="296"/>
      <c r="U154" s="296"/>
      <c r="V154" s="296"/>
      <c r="W154" s="296"/>
      <c r="X154" s="296"/>
      <c r="Y154" s="296"/>
      <c r="Z154" s="296"/>
      <c r="AA154" s="296"/>
      <c r="AB154" s="296"/>
      <c r="AC154" s="296"/>
      <c r="AD154" s="296"/>
      <c r="AE154" s="296"/>
      <c r="AF154" s="296"/>
      <c r="AG154" s="296"/>
      <c r="AH154" s="296"/>
      <c r="AI154" s="296"/>
      <c r="AJ154" s="296"/>
      <c r="AK154" s="296"/>
      <c r="AL154" s="296"/>
      <c r="AM154" s="255"/>
    </row>
    <row r="155" spans="1:44" ht="15" customHeight="1">
      <c r="A155" s="296"/>
      <c r="B155" s="296"/>
      <c r="C155" s="296"/>
      <c r="D155" s="296"/>
      <c r="E155" s="296"/>
      <c r="F155" s="296"/>
      <c r="G155" s="296"/>
      <c r="H155" s="296"/>
      <c r="I155" s="296"/>
      <c r="J155" s="296"/>
      <c r="K155" s="296"/>
      <c r="L155" s="296"/>
      <c r="M155" s="296"/>
      <c r="N155" s="296"/>
      <c r="O155" s="296"/>
      <c r="P155" s="296"/>
      <c r="Q155" s="296"/>
      <c r="R155" s="296"/>
      <c r="S155" s="296"/>
      <c r="T155" s="296"/>
      <c r="U155" s="296"/>
      <c r="V155" s="296"/>
      <c r="W155" s="296"/>
      <c r="X155" s="296"/>
      <c r="Y155" s="296"/>
      <c r="Z155" s="296"/>
      <c r="AA155" s="296"/>
      <c r="AB155" s="296"/>
      <c r="AC155" s="296"/>
      <c r="AD155" s="296"/>
      <c r="AE155" s="296"/>
      <c r="AF155" s="296"/>
      <c r="AG155" s="296"/>
      <c r="AH155" s="296"/>
      <c r="AI155" s="296"/>
      <c r="AJ155" s="296"/>
      <c r="AK155" s="296"/>
      <c r="AL155" s="296"/>
      <c r="AM155" s="255"/>
    </row>
    <row r="156" spans="1:44" ht="15" customHeight="1">
      <c r="A156" s="296"/>
      <c r="B156" s="296"/>
      <c r="C156" s="296"/>
      <c r="D156" s="296"/>
      <c r="E156" s="296"/>
      <c r="F156" s="296"/>
      <c r="G156" s="296"/>
      <c r="H156" s="296"/>
      <c r="I156" s="296"/>
      <c r="J156" s="296"/>
      <c r="K156" s="296"/>
      <c r="L156" s="296"/>
      <c r="M156" s="296"/>
      <c r="N156" s="296"/>
      <c r="O156" s="296"/>
      <c r="P156" s="296"/>
      <c r="Q156" s="296"/>
      <c r="R156" s="296"/>
      <c r="S156" s="296"/>
      <c r="T156" s="296"/>
      <c r="U156" s="296"/>
      <c r="V156" s="296"/>
      <c r="W156" s="296"/>
      <c r="X156" s="296"/>
      <c r="Y156" s="296"/>
      <c r="Z156" s="296"/>
      <c r="AA156" s="296"/>
      <c r="AB156" s="296"/>
      <c r="AC156" s="296"/>
      <c r="AD156" s="296"/>
      <c r="AE156" s="296"/>
      <c r="AF156" s="296"/>
      <c r="AG156" s="296"/>
      <c r="AH156" s="296"/>
      <c r="AI156" s="296"/>
      <c r="AJ156" s="296"/>
      <c r="AK156" s="296"/>
      <c r="AL156" s="296"/>
      <c r="AM156" s="255"/>
    </row>
    <row r="157" spans="1:44" ht="15" customHeight="1">
      <c r="A157" s="296"/>
      <c r="B157" s="296"/>
      <c r="C157" s="296"/>
      <c r="D157" s="296"/>
      <c r="E157" s="296"/>
      <c r="F157" s="296"/>
      <c r="G157" s="296"/>
      <c r="H157" s="296"/>
      <c r="I157" s="296"/>
      <c r="J157" s="296"/>
      <c r="K157" s="296"/>
      <c r="L157" s="296"/>
      <c r="M157" s="296"/>
      <c r="N157" s="296"/>
      <c r="O157" s="296"/>
      <c r="P157" s="296"/>
      <c r="Q157" s="296"/>
      <c r="R157" s="296"/>
      <c r="S157" s="296"/>
      <c r="T157" s="296"/>
      <c r="U157" s="296"/>
      <c r="V157" s="296"/>
      <c r="W157" s="296"/>
      <c r="X157" s="296"/>
      <c r="Y157" s="296"/>
      <c r="Z157" s="296"/>
      <c r="AA157" s="296"/>
      <c r="AB157" s="296"/>
      <c r="AC157" s="296"/>
      <c r="AD157" s="296"/>
      <c r="AE157" s="296"/>
      <c r="AF157" s="296"/>
      <c r="AG157" s="296"/>
      <c r="AH157" s="296"/>
      <c r="AI157" s="296"/>
      <c r="AJ157" s="296"/>
      <c r="AK157" s="296"/>
      <c r="AL157" s="296"/>
      <c r="AM157" s="255"/>
    </row>
    <row r="158" spans="1:44" ht="15" customHeight="1">
      <c r="A158" s="296"/>
      <c r="B158" s="296"/>
      <c r="C158" s="296"/>
      <c r="D158" s="296"/>
      <c r="E158" s="296"/>
      <c r="F158" s="296"/>
      <c r="G158" s="296"/>
      <c r="H158" s="296"/>
      <c r="I158" s="296"/>
      <c r="J158" s="296"/>
      <c r="K158" s="296"/>
      <c r="L158" s="296"/>
      <c r="M158" s="296"/>
      <c r="N158" s="296"/>
      <c r="O158" s="296"/>
      <c r="P158" s="296"/>
      <c r="Q158" s="296"/>
      <c r="R158" s="296"/>
      <c r="S158" s="296"/>
      <c r="T158" s="296"/>
      <c r="U158" s="296"/>
      <c r="V158" s="296"/>
      <c r="W158" s="296"/>
      <c r="X158" s="296"/>
      <c r="Y158" s="296"/>
      <c r="Z158" s="296"/>
      <c r="AA158" s="296"/>
      <c r="AB158" s="296"/>
      <c r="AC158" s="296"/>
      <c r="AD158" s="296"/>
      <c r="AE158" s="296"/>
      <c r="AF158" s="296"/>
      <c r="AG158" s="296"/>
      <c r="AH158" s="296"/>
      <c r="AI158" s="296"/>
      <c r="AJ158" s="296"/>
      <c r="AK158" s="296"/>
      <c r="AL158" s="296"/>
      <c r="AM158" s="255"/>
    </row>
    <row r="159" spans="1:44" ht="15" customHeight="1">
      <c r="A159" s="296"/>
      <c r="B159" s="296"/>
      <c r="C159" s="296"/>
      <c r="D159" s="296"/>
      <c r="E159" s="296"/>
      <c r="F159" s="296"/>
      <c r="G159" s="296"/>
      <c r="H159" s="296"/>
      <c r="I159" s="296"/>
      <c r="J159" s="296"/>
      <c r="K159" s="296"/>
      <c r="L159" s="296"/>
      <c r="M159" s="296"/>
      <c r="N159" s="296"/>
      <c r="O159" s="296"/>
      <c r="P159" s="296"/>
      <c r="Q159" s="296"/>
      <c r="R159" s="296"/>
      <c r="S159" s="296"/>
      <c r="T159" s="296"/>
      <c r="U159" s="296"/>
      <c r="V159" s="296"/>
      <c r="W159" s="296"/>
      <c r="X159" s="296"/>
      <c r="Y159" s="296"/>
      <c r="Z159" s="296"/>
      <c r="AA159" s="296"/>
      <c r="AB159" s="296"/>
      <c r="AC159" s="296"/>
      <c r="AD159" s="296"/>
      <c r="AE159" s="296"/>
      <c r="AF159" s="296"/>
      <c r="AG159" s="296"/>
      <c r="AH159" s="296"/>
      <c r="AI159" s="296"/>
      <c r="AJ159" s="296"/>
      <c r="AK159" s="296"/>
      <c r="AL159" s="296"/>
      <c r="AM159" s="255"/>
    </row>
    <row r="160" spans="1:44" ht="15" customHeight="1">
      <c r="A160" s="296"/>
      <c r="B160" s="296"/>
      <c r="C160" s="296"/>
      <c r="D160" s="296"/>
      <c r="E160" s="296"/>
      <c r="F160" s="296"/>
      <c r="G160" s="296"/>
      <c r="H160" s="296"/>
      <c r="I160" s="296"/>
      <c r="J160" s="296"/>
      <c r="K160" s="296"/>
      <c r="L160" s="296"/>
      <c r="M160" s="296"/>
      <c r="N160" s="296"/>
      <c r="O160" s="296"/>
      <c r="P160" s="296"/>
      <c r="Q160" s="296"/>
      <c r="R160" s="296"/>
      <c r="S160" s="296"/>
      <c r="T160" s="296"/>
      <c r="U160" s="296"/>
      <c r="V160" s="296"/>
      <c r="W160" s="296"/>
      <c r="X160" s="296"/>
      <c r="Y160" s="296"/>
      <c r="Z160" s="296"/>
      <c r="AA160" s="296"/>
      <c r="AB160" s="296"/>
      <c r="AC160" s="296"/>
      <c r="AD160" s="296"/>
      <c r="AE160" s="296"/>
      <c r="AF160" s="296"/>
      <c r="AG160" s="296"/>
      <c r="AH160" s="296"/>
      <c r="AI160" s="296"/>
      <c r="AJ160" s="296"/>
      <c r="AK160" s="296"/>
      <c r="AL160" s="296"/>
      <c r="AM160" s="255"/>
    </row>
    <row r="161" spans="1:39" ht="15" customHeight="1">
      <c r="A161" s="296"/>
      <c r="B161" s="296"/>
      <c r="C161" s="296"/>
      <c r="D161" s="296"/>
      <c r="E161" s="296"/>
      <c r="F161" s="296"/>
      <c r="G161" s="296"/>
      <c r="H161" s="296"/>
      <c r="I161" s="296"/>
      <c r="J161" s="296"/>
      <c r="K161" s="296"/>
      <c r="L161" s="296"/>
      <c r="M161" s="296"/>
      <c r="N161" s="296"/>
      <c r="O161" s="296"/>
      <c r="P161" s="296"/>
      <c r="Q161" s="296"/>
      <c r="R161" s="296"/>
      <c r="S161" s="296"/>
      <c r="T161" s="296"/>
      <c r="U161" s="296"/>
      <c r="V161" s="296"/>
      <c r="W161" s="296"/>
      <c r="X161" s="296"/>
      <c r="Y161" s="296"/>
      <c r="Z161" s="296"/>
      <c r="AA161" s="296"/>
      <c r="AB161" s="296"/>
      <c r="AC161" s="296"/>
      <c r="AD161" s="296"/>
      <c r="AE161" s="296"/>
      <c r="AF161" s="296"/>
      <c r="AG161" s="296"/>
      <c r="AH161" s="296"/>
      <c r="AI161" s="296"/>
      <c r="AJ161" s="296"/>
      <c r="AK161" s="296"/>
      <c r="AL161" s="296"/>
      <c r="AM161" s="255"/>
    </row>
    <row r="162" spans="1:39" ht="15" customHeight="1">
      <c r="A162" s="296"/>
      <c r="B162" s="296"/>
      <c r="C162" s="296"/>
      <c r="D162" s="296"/>
      <c r="E162" s="296"/>
      <c r="F162" s="296"/>
      <c r="G162" s="296"/>
      <c r="H162" s="296"/>
      <c r="I162" s="296"/>
      <c r="J162" s="296"/>
      <c r="K162" s="296"/>
      <c r="L162" s="296"/>
      <c r="M162" s="296"/>
      <c r="N162" s="296"/>
      <c r="O162" s="296"/>
      <c r="P162" s="296"/>
      <c r="Q162" s="296"/>
      <c r="R162" s="296"/>
      <c r="S162" s="296"/>
      <c r="T162" s="296"/>
      <c r="U162" s="296"/>
      <c r="V162" s="296"/>
      <c r="W162" s="296"/>
      <c r="X162" s="296"/>
      <c r="Y162" s="296"/>
      <c r="Z162" s="296"/>
      <c r="AA162" s="296"/>
      <c r="AB162" s="296"/>
      <c r="AC162" s="296"/>
      <c r="AD162" s="296"/>
      <c r="AE162" s="296"/>
      <c r="AF162" s="296"/>
      <c r="AG162" s="296"/>
      <c r="AH162" s="296"/>
      <c r="AI162" s="296"/>
      <c r="AJ162" s="296"/>
      <c r="AK162" s="296"/>
      <c r="AL162" s="296"/>
      <c r="AM162" s="255"/>
    </row>
    <row r="163" spans="1:39" ht="15" customHeight="1">
      <c r="A163" s="296"/>
      <c r="B163" s="296"/>
      <c r="C163" s="296"/>
      <c r="D163" s="296"/>
      <c r="E163" s="296"/>
      <c r="F163" s="296"/>
      <c r="G163" s="296"/>
      <c r="H163" s="296"/>
      <c r="I163" s="296"/>
      <c r="J163" s="296"/>
      <c r="K163" s="296"/>
      <c r="L163" s="296"/>
      <c r="M163" s="296"/>
      <c r="N163" s="296"/>
      <c r="O163" s="296"/>
      <c r="P163" s="296"/>
      <c r="Q163" s="296"/>
      <c r="R163" s="296"/>
      <c r="S163" s="296"/>
      <c r="T163" s="296"/>
      <c r="U163" s="296"/>
      <c r="V163" s="296"/>
      <c r="W163" s="296"/>
      <c r="X163" s="296"/>
      <c r="Y163" s="296"/>
      <c r="Z163" s="296"/>
      <c r="AA163" s="296"/>
      <c r="AB163" s="296"/>
      <c r="AC163" s="296"/>
      <c r="AD163" s="296"/>
      <c r="AE163" s="296"/>
      <c r="AF163" s="296"/>
      <c r="AG163" s="296"/>
      <c r="AH163" s="296"/>
      <c r="AI163" s="296"/>
      <c r="AJ163" s="296"/>
      <c r="AK163" s="296"/>
      <c r="AL163" s="296"/>
      <c r="AM163" s="255"/>
    </row>
    <row r="164" spans="1:39" ht="15" customHeight="1">
      <c r="A164" s="296"/>
      <c r="B164" s="296"/>
      <c r="C164" s="296"/>
      <c r="D164" s="296"/>
      <c r="E164" s="296"/>
      <c r="F164" s="296"/>
      <c r="G164" s="296"/>
      <c r="H164" s="296"/>
      <c r="I164" s="296"/>
      <c r="J164" s="296"/>
      <c r="K164" s="296"/>
      <c r="L164" s="296"/>
      <c r="M164" s="296"/>
      <c r="N164" s="296"/>
      <c r="O164" s="296"/>
      <c r="P164" s="296"/>
      <c r="Q164" s="296"/>
      <c r="R164" s="296"/>
      <c r="S164" s="296"/>
      <c r="T164" s="296"/>
      <c r="U164" s="296"/>
      <c r="V164" s="296"/>
      <c r="W164" s="296"/>
      <c r="X164" s="296"/>
      <c r="Y164" s="296"/>
      <c r="Z164" s="296"/>
      <c r="AA164" s="296"/>
      <c r="AB164" s="296"/>
      <c r="AC164" s="296"/>
      <c r="AD164" s="296"/>
      <c r="AE164" s="296"/>
      <c r="AF164" s="296"/>
      <c r="AG164" s="296"/>
      <c r="AH164" s="296"/>
      <c r="AI164" s="296"/>
      <c r="AJ164" s="296"/>
      <c r="AK164" s="296"/>
      <c r="AL164" s="296"/>
      <c r="AM164" s="255"/>
    </row>
    <row r="165" spans="1:39" ht="15" customHeight="1">
      <c r="A165" s="296"/>
      <c r="B165" s="296"/>
      <c r="C165" s="296"/>
      <c r="D165" s="296"/>
      <c r="E165" s="296"/>
      <c r="F165" s="296"/>
      <c r="G165" s="296"/>
      <c r="H165" s="296"/>
      <c r="I165" s="296"/>
      <c r="J165" s="296"/>
      <c r="K165" s="296"/>
      <c r="L165" s="296"/>
      <c r="M165" s="296"/>
      <c r="N165" s="296"/>
      <c r="O165" s="296"/>
      <c r="P165" s="296"/>
      <c r="Q165" s="296"/>
      <c r="R165" s="296"/>
      <c r="S165" s="296"/>
      <c r="T165" s="296"/>
      <c r="U165" s="296"/>
      <c r="V165" s="296"/>
      <c r="W165" s="296"/>
      <c r="X165" s="296"/>
      <c r="Y165" s="296"/>
      <c r="Z165" s="296"/>
      <c r="AA165" s="296"/>
      <c r="AB165" s="296"/>
      <c r="AC165" s="296"/>
      <c r="AD165" s="296"/>
      <c r="AE165" s="296"/>
      <c r="AF165" s="296"/>
      <c r="AG165" s="296"/>
      <c r="AH165" s="296"/>
      <c r="AI165" s="296"/>
      <c r="AJ165" s="296"/>
      <c r="AK165" s="296"/>
      <c r="AL165" s="296"/>
      <c r="AM165" s="255"/>
    </row>
    <row r="166" spans="1:39" ht="15" customHeight="1">
      <c r="A166" s="296"/>
      <c r="B166" s="296"/>
      <c r="C166" s="296"/>
      <c r="D166" s="296"/>
      <c r="E166" s="296"/>
      <c r="F166" s="296"/>
      <c r="G166" s="296"/>
      <c r="H166" s="296"/>
      <c r="I166" s="296"/>
      <c r="J166" s="296"/>
      <c r="K166" s="296"/>
      <c r="L166" s="296"/>
      <c r="M166" s="296"/>
      <c r="N166" s="296"/>
      <c r="O166" s="296"/>
      <c r="P166" s="296"/>
      <c r="Q166" s="296"/>
      <c r="R166" s="296"/>
      <c r="S166" s="296"/>
      <c r="T166" s="296"/>
      <c r="U166" s="296"/>
      <c r="V166" s="296"/>
      <c r="W166" s="296"/>
      <c r="X166" s="296"/>
      <c r="Y166" s="296"/>
      <c r="Z166" s="296"/>
      <c r="AA166" s="296"/>
      <c r="AB166" s="296"/>
      <c r="AC166" s="296"/>
      <c r="AD166" s="296"/>
      <c r="AE166" s="296"/>
      <c r="AF166" s="296"/>
      <c r="AG166" s="296"/>
      <c r="AH166" s="296"/>
      <c r="AI166" s="296"/>
      <c r="AJ166" s="296"/>
      <c r="AK166" s="296"/>
      <c r="AL166" s="296"/>
      <c r="AM166" s="255"/>
    </row>
    <row r="167" spans="1:39" ht="2.4500000000000002" customHeight="1">
      <c r="A167" s="296"/>
      <c r="B167" s="296"/>
      <c r="C167" s="296"/>
      <c r="D167" s="296"/>
      <c r="E167" s="296"/>
      <c r="F167" s="296"/>
      <c r="G167" s="296"/>
      <c r="H167" s="296"/>
      <c r="I167" s="296"/>
      <c r="J167" s="296"/>
      <c r="K167" s="296"/>
      <c r="L167" s="296"/>
      <c r="M167" s="296"/>
      <c r="N167" s="296"/>
      <c r="O167" s="296"/>
      <c r="P167" s="296"/>
      <c r="Q167" s="296"/>
      <c r="R167" s="296"/>
      <c r="S167" s="296"/>
      <c r="T167" s="296"/>
      <c r="U167" s="296"/>
      <c r="V167" s="296"/>
      <c r="W167" s="296"/>
      <c r="X167" s="296"/>
      <c r="Y167" s="296"/>
      <c r="Z167" s="296"/>
      <c r="AA167" s="296"/>
      <c r="AB167" s="296"/>
      <c r="AC167" s="296"/>
      <c r="AD167" s="296"/>
      <c r="AE167" s="296"/>
      <c r="AF167" s="296"/>
      <c r="AG167" s="296"/>
      <c r="AH167" s="296"/>
      <c r="AI167" s="296"/>
      <c r="AJ167" s="296"/>
      <c r="AK167" s="296"/>
      <c r="AL167" s="296"/>
      <c r="AM167" s="255"/>
    </row>
    <row r="168" spans="1:39" ht="15" customHeight="1">
      <c r="A168" s="296" t="s">
        <v>2472</v>
      </c>
      <c r="B168" s="296"/>
      <c r="C168" s="296"/>
      <c r="D168" s="296"/>
      <c r="E168" s="296"/>
      <c r="F168" s="296"/>
      <c r="G168" s="296"/>
      <c r="H168" s="296"/>
      <c r="I168" s="296"/>
      <c r="J168" s="296"/>
      <c r="K168" s="296"/>
      <c r="L168" s="296"/>
      <c r="M168" s="296"/>
      <c r="N168" s="296"/>
      <c r="O168" s="296"/>
      <c r="P168" s="296"/>
      <c r="Q168" s="296"/>
      <c r="R168" s="296"/>
      <c r="S168" s="296"/>
      <c r="T168" s="296"/>
      <c r="U168" s="296"/>
      <c r="V168" s="296"/>
      <c r="W168" s="296"/>
      <c r="X168" s="296"/>
      <c r="Y168" s="296"/>
      <c r="Z168" s="296"/>
      <c r="AA168" s="296"/>
      <c r="AB168" s="296"/>
      <c r="AC168" s="296"/>
      <c r="AD168" s="296"/>
      <c r="AE168" s="296"/>
      <c r="AF168" s="296"/>
      <c r="AG168" s="296"/>
      <c r="AH168" s="296"/>
      <c r="AI168" s="296"/>
      <c r="AJ168" s="296"/>
      <c r="AK168" s="296"/>
      <c r="AL168" s="296"/>
      <c r="AM168" s="255"/>
    </row>
    <row r="169" spans="1:39" ht="15" customHeight="1">
      <c r="A169" s="296"/>
      <c r="B169" s="296"/>
      <c r="C169" s="296"/>
      <c r="D169" s="296"/>
      <c r="E169" s="296"/>
      <c r="F169" s="296"/>
      <c r="G169" s="296"/>
      <c r="H169" s="296"/>
      <c r="I169" s="296"/>
      <c r="J169" s="296"/>
      <c r="K169" s="296"/>
      <c r="L169" s="296"/>
      <c r="M169" s="296"/>
      <c r="N169" s="296"/>
      <c r="O169" s="296"/>
      <c r="P169" s="296"/>
      <c r="Q169" s="296"/>
      <c r="R169" s="296"/>
      <c r="S169" s="296"/>
      <c r="T169" s="296"/>
      <c r="U169" s="296"/>
      <c r="V169" s="296"/>
      <c r="W169" s="296"/>
      <c r="X169" s="296"/>
      <c r="Y169" s="296"/>
      <c r="Z169" s="296"/>
      <c r="AA169" s="296"/>
      <c r="AB169" s="296"/>
      <c r="AC169" s="296"/>
      <c r="AD169" s="296"/>
      <c r="AE169" s="296"/>
      <c r="AF169" s="296"/>
      <c r="AG169" s="296"/>
      <c r="AH169" s="296"/>
      <c r="AI169" s="296"/>
      <c r="AJ169" s="296"/>
      <c r="AK169" s="296"/>
      <c r="AL169" s="296"/>
      <c r="AM169" s="255"/>
    </row>
    <row r="170" spans="1:39" ht="15" customHeight="1">
      <c r="A170" s="296"/>
      <c r="B170" s="296"/>
      <c r="C170" s="296"/>
      <c r="D170" s="296"/>
      <c r="E170" s="296"/>
      <c r="F170" s="296"/>
      <c r="G170" s="296"/>
      <c r="H170" s="296"/>
      <c r="I170" s="296"/>
      <c r="J170" s="296"/>
      <c r="K170" s="296"/>
      <c r="L170" s="296"/>
      <c r="M170" s="296"/>
      <c r="N170" s="296"/>
      <c r="O170" s="296"/>
      <c r="P170" s="296"/>
      <c r="Q170" s="296"/>
      <c r="R170" s="296"/>
      <c r="S170" s="296"/>
      <c r="T170" s="296"/>
      <c r="U170" s="296"/>
      <c r="V170" s="296"/>
      <c r="W170" s="296"/>
      <c r="X170" s="296"/>
      <c r="Y170" s="296"/>
      <c r="Z170" s="296"/>
      <c r="AA170" s="296"/>
      <c r="AB170" s="296"/>
      <c r="AC170" s="296"/>
      <c r="AD170" s="296"/>
      <c r="AE170" s="296"/>
      <c r="AF170" s="296"/>
      <c r="AG170" s="296"/>
      <c r="AH170" s="296"/>
      <c r="AI170" s="296"/>
      <c r="AJ170" s="296"/>
      <c r="AK170" s="296"/>
      <c r="AL170" s="296"/>
      <c r="AM170" s="255"/>
    </row>
    <row r="171" spans="1:39" ht="15" customHeight="1">
      <c r="A171" s="296"/>
      <c r="B171" s="296"/>
      <c r="C171" s="296"/>
      <c r="D171" s="296"/>
      <c r="E171" s="296"/>
      <c r="F171" s="296"/>
      <c r="G171" s="296"/>
      <c r="H171" s="296"/>
      <c r="I171" s="296"/>
      <c r="J171" s="296"/>
      <c r="K171" s="296"/>
      <c r="L171" s="296"/>
      <c r="M171" s="296"/>
      <c r="N171" s="296"/>
      <c r="O171" s="296"/>
      <c r="P171" s="296"/>
      <c r="Q171" s="296"/>
      <c r="R171" s="296"/>
      <c r="S171" s="296"/>
      <c r="T171" s="296"/>
      <c r="U171" s="296"/>
      <c r="V171" s="296"/>
      <c r="W171" s="296"/>
      <c r="X171" s="296"/>
      <c r="Y171" s="296"/>
      <c r="Z171" s="296"/>
      <c r="AA171" s="296"/>
      <c r="AB171" s="296"/>
      <c r="AC171" s="296"/>
      <c r="AD171" s="296"/>
      <c r="AE171" s="296"/>
      <c r="AF171" s="296"/>
      <c r="AG171" s="296"/>
      <c r="AH171" s="296"/>
      <c r="AI171" s="296"/>
      <c r="AJ171" s="296"/>
      <c r="AK171" s="296"/>
      <c r="AL171" s="296"/>
      <c r="AM171" s="255"/>
    </row>
    <row r="172" spans="1:39" ht="15" customHeight="1">
      <c r="A172" s="296"/>
      <c r="B172" s="296"/>
      <c r="C172" s="296"/>
      <c r="D172" s="296"/>
      <c r="E172" s="296"/>
      <c r="F172" s="296"/>
      <c r="G172" s="296"/>
      <c r="H172" s="296"/>
      <c r="I172" s="296"/>
      <c r="J172" s="296"/>
      <c r="K172" s="296"/>
      <c r="L172" s="296"/>
      <c r="M172" s="296"/>
      <c r="N172" s="296"/>
      <c r="O172" s="296"/>
      <c r="P172" s="296"/>
      <c r="Q172" s="296"/>
      <c r="R172" s="296"/>
      <c r="S172" s="296"/>
      <c r="T172" s="296"/>
      <c r="U172" s="296"/>
      <c r="V172" s="296"/>
      <c r="W172" s="296"/>
      <c r="X172" s="296"/>
      <c r="Y172" s="296"/>
      <c r="Z172" s="296"/>
      <c r="AA172" s="296"/>
      <c r="AB172" s="296"/>
      <c r="AC172" s="296"/>
      <c r="AD172" s="296"/>
      <c r="AE172" s="296"/>
      <c r="AF172" s="296"/>
      <c r="AG172" s="296"/>
      <c r="AH172" s="296"/>
      <c r="AI172" s="296"/>
      <c r="AJ172" s="296"/>
      <c r="AK172" s="296"/>
      <c r="AL172" s="296"/>
      <c r="AM172" s="255"/>
    </row>
    <row r="173" spans="1:39" ht="15" customHeight="1">
      <c r="A173" s="296"/>
      <c r="B173" s="296"/>
      <c r="C173" s="296"/>
      <c r="D173" s="296"/>
      <c r="E173" s="296"/>
      <c r="F173" s="296"/>
      <c r="G173" s="296"/>
      <c r="H173" s="296"/>
      <c r="I173" s="296"/>
      <c r="J173" s="296"/>
      <c r="K173" s="296"/>
      <c r="L173" s="296"/>
      <c r="M173" s="296"/>
      <c r="N173" s="296"/>
      <c r="O173" s="296"/>
      <c r="P173" s="296"/>
      <c r="Q173" s="296"/>
      <c r="R173" s="296"/>
      <c r="S173" s="296"/>
      <c r="T173" s="296"/>
      <c r="U173" s="296"/>
      <c r="V173" s="296"/>
      <c r="W173" s="296"/>
      <c r="X173" s="296"/>
      <c r="Y173" s="296"/>
      <c r="Z173" s="296"/>
      <c r="AA173" s="296"/>
      <c r="AB173" s="296"/>
      <c r="AC173" s="296"/>
      <c r="AD173" s="296"/>
      <c r="AE173" s="296"/>
      <c r="AF173" s="296"/>
      <c r="AG173" s="296"/>
      <c r="AH173" s="296"/>
      <c r="AI173" s="296"/>
      <c r="AJ173" s="296"/>
      <c r="AK173" s="296"/>
      <c r="AL173" s="296"/>
      <c r="AM173" s="255"/>
    </row>
    <row r="174" spans="1:39" ht="15" customHeight="1">
      <c r="A174" s="296"/>
      <c r="B174" s="296"/>
      <c r="C174" s="296"/>
      <c r="D174" s="296"/>
      <c r="E174" s="296"/>
      <c r="F174" s="296"/>
      <c r="G174" s="296"/>
      <c r="H174" s="296"/>
      <c r="I174" s="296"/>
      <c r="J174" s="296"/>
      <c r="K174" s="296"/>
      <c r="L174" s="296"/>
      <c r="M174" s="296"/>
      <c r="N174" s="296"/>
      <c r="O174" s="296"/>
      <c r="P174" s="296"/>
      <c r="Q174" s="296"/>
      <c r="R174" s="296"/>
      <c r="S174" s="296"/>
      <c r="T174" s="296"/>
      <c r="U174" s="296"/>
      <c r="V174" s="296"/>
      <c r="W174" s="296"/>
      <c r="X174" s="296"/>
      <c r="Y174" s="296"/>
      <c r="Z174" s="296"/>
      <c r="AA174" s="296"/>
      <c r="AB174" s="296"/>
      <c r="AC174" s="296"/>
      <c r="AD174" s="296"/>
      <c r="AE174" s="296"/>
      <c r="AF174" s="296"/>
      <c r="AG174" s="296"/>
      <c r="AH174" s="296"/>
      <c r="AI174" s="296"/>
      <c r="AJ174" s="296"/>
      <c r="AK174" s="296"/>
      <c r="AL174" s="296"/>
      <c r="AM174" s="255"/>
    </row>
    <row r="175" spans="1:39" ht="15" customHeight="1">
      <c r="A175" s="296"/>
      <c r="B175" s="296"/>
      <c r="C175" s="296"/>
      <c r="D175" s="296"/>
      <c r="E175" s="296"/>
      <c r="F175" s="296"/>
      <c r="G175" s="296"/>
      <c r="H175" s="296"/>
      <c r="I175" s="296"/>
      <c r="J175" s="296"/>
      <c r="K175" s="296"/>
      <c r="L175" s="296"/>
      <c r="M175" s="296"/>
      <c r="N175" s="296"/>
      <c r="O175" s="296"/>
      <c r="P175" s="296"/>
      <c r="Q175" s="296"/>
      <c r="R175" s="296"/>
      <c r="S175" s="296"/>
      <c r="T175" s="296"/>
      <c r="U175" s="296"/>
      <c r="V175" s="296"/>
      <c r="W175" s="296"/>
      <c r="X175" s="296"/>
      <c r="Y175" s="296"/>
      <c r="Z175" s="296"/>
      <c r="AA175" s="296"/>
      <c r="AB175" s="296"/>
      <c r="AC175" s="296"/>
      <c r="AD175" s="296"/>
      <c r="AE175" s="296"/>
      <c r="AF175" s="296"/>
      <c r="AG175" s="296"/>
      <c r="AH175" s="296"/>
      <c r="AI175" s="296"/>
      <c r="AJ175" s="296"/>
      <c r="AK175" s="296"/>
      <c r="AL175" s="296"/>
      <c r="AM175" s="255"/>
    </row>
    <row r="176" spans="1:39" ht="15" customHeight="1">
      <c r="A176" s="296"/>
      <c r="B176" s="296"/>
      <c r="C176" s="296"/>
      <c r="D176" s="296"/>
      <c r="E176" s="296"/>
      <c r="F176" s="296"/>
      <c r="G176" s="296"/>
      <c r="H176" s="296"/>
      <c r="I176" s="296"/>
      <c r="J176" s="296"/>
      <c r="K176" s="296"/>
      <c r="L176" s="296"/>
      <c r="M176" s="296"/>
      <c r="N176" s="296"/>
      <c r="O176" s="296"/>
      <c r="P176" s="296"/>
      <c r="Q176" s="296"/>
      <c r="R176" s="296"/>
      <c r="S176" s="296"/>
      <c r="T176" s="296"/>
      <c r="U176" s="296"/>
      <c r="V176" s="296"/>
      <c r="W176" s="296"/>
      <c r="X176" s="296"/>
      <c r="Y176" s="296"/>
      <c r="Z176" s="296"/>
      <c r="AA176" s="296"/>
      <c r="AB176" s="296"/>
      <c r="AC176" s="296"/>
      <c r="AD176" s="296"/>
      <c r="AE176" s="296"/>
      <c r="AF176" s="296"/>
      <c r="AG176" s="296"/>
      <c r="AH176" s="296"/>
      <c r="AI176" s="296"/>
      <c r="AJ176" s="296"/>
      <c r="AK176" s="296"/>
      <c r="AL176" s="296"/>
      <c r="AM176" s="255"/>
    </row>
    <row r="177" spans="1:39" ht="15" customHeight="1">
      <c r="A177" s="296"/>
      <c r="B177" s="296"/>
      <c r="C177" s="296"/>
      <c r="D177" s="296"/>
      <c r="E177" s="296"/>
      <c r="F177" s="296"/>
      <c r="G177" s="296"/>
      <c r="H177" s="296"/>
      <c r="I177" s="296"/>
      <c r="J177" s="296"/>
      <c r="K177" s="296"/>
      <c r="L177" s="296"/>
      <c r="M177" s="296"/>
      <c r="N177" s="296"/>
      <c r="O177" s="296"/>
      <c r="P177" s="296"/>
      <c r="Q177" s="296"/>
      <c r="R177" s="296"/>
      <c r="S177" s="296"/>
      <c r="T177" s="296"/>
      <c r="U177" s="296"/>
      <c r="V177" s="296"/>
      <c r="W177" s="296"/>
      <c r="X177" s="296"/>
      <c r="Y177" s="296"/>
      <c r="Z177" s="296"/>
      <c r="AA177" s="296"/>
      <c r="AB177" s="296"/>
      <c r="AC177" s="296"/>
      <c r="AD177" s="296"/>
      <c r="AE177" s="296"/>
      <c r="AF177" s="296"/>
      <c r="AG177" s="296"/>
      <c r="AH177" s="296"/>
      <c r="AI177" s="296"/>
      <c r="AJ177" s="296"/>
      <c r="AK177" s="296"/>
      <c r="AL177" s="296"/>
      <c r="AM177" s="255"/>
    </row>
    <row r="178" spans="1:39" ht="15" customHeight="1">
      <c r="A178" s="296"/>
      <c r="B178" s="296"/>
      <c r="C178" s="296"/>
      <c r="D178" s="296"/>
      <c r="E178" s="296"/>
      <c r="F178" s="296"/>
      <c r="G178" s="296"/>
      <c r="H178" s="296"/>
      <c r="I178" s="296"/>
      <c r="J178" s="296"/>
      <c r="K178" s="296"/>
      <c r="L178" s="296"/>
      <c r="M178" s="296"/>
      <c r="N178" s="296"/>
      <c r="O178" s="296"/>
      <c r="P178" s="296"/>
      <c r="Q178" s="296"/>
      <c r="R178" s="296"/>
      <c r="S178" s="296"/>
      <c r="T178" s="296"/>
      <c r="U178" s="296"/>
      <c r="V178" s="296"/>
      <c r="W178" s="296"/>
      <c r="X178" s="296"/>
      <c r="Y178" s="296"/>
      <c r="Z178" s="296"/>
      <c r="AA178" s="296"/>
      <c r="AB178" s="296"/>
      <c r="AC178" s="296"/>
      <c r="AD178" s="296"/>
      <c r="AE178" s="296"/>
      <c r="AF178" s="296"/>
      <c r="AG178" s="296"/>
      <c r="AH178" s="296"/>
      <c r="AI178" s="296"/>
      <c r="AJ178" s="296"/>
      <c r="AK178" s="296"/>
      <c r="AL178" s="296"/>
      <c r="AM178" s="255"/>
    </row>
    <row r="179" spans="1:39" ht="15" customHeight="1">
      <c r="A179" s="296"/>
      <c r="B179" s="296"/>
      <c r="C179" s="296"/>
      <c r="D179" s="296"/>
      <c r="E179" s="296"/>
      <c r="F179" s="296"/>
      <c r="G179" s="296"/>
      <c r="H179" s="296"/>
      <c r="I179" s="296"/>
      <c r="J179" s="296"/>
      <c r="K179" s="296"/>
      <c r="L179" s="296"/>
      <c r="M179" s="296"/>
      <c r="N179" s="296"/>
      <c r="O179" s="296"/>
      <c r="P179" s="296"/>
      <c r="Q179" s="296"/>
      <c r="R179" s="296"/>
      <c r="S179" s="296"/>
      <c r="T179" s="296"/>
      <c r="U179" s="296"/>
      <c r="V179" s="296"/>
      <c r="W179" s="296"/>
      <c r="X179" s="296"/>
      <c r="Y179" s="296"/>
      <c r="Z179" s="296"/>
      <c r="AA179" s="296"/>
      <c r="AB179" s="296"/>
      <c r="AC179" s="296"/>
      <c r="AD179" s="296"/>
      <c r="AE179" s="296"/>
      <c r="AF179" s="296"/>
      <c r="AG179" s="296"/>
      <c r="AH179" s="296"/>
      <c r="AI179" s="296"/>
      <c r="AJ179" s="296"/>
      <c r="AK179" s="296"/>
      <c r="AL179" s="296"/>
      <c r="AM179" s="255"/>
    </row>
    <row r="180" spans="1:39" ht="15" customHeight="1">
      <c r="A180" s="296"/>
      <c r="B180" s="296"/>
      <c r="C180" s="296"/>
      <c r="D180" s="296"/>
      <c r="E180" s="296"/>
      <c r="F180" s="296"/>
      <c r="G180" s="296"/>
      <c r="H180" s="296"/>
      <c r="I180" s="296"/>
      <c r="J180" s="296"/>
      <c r="K180" s="296"/>
      <c r="L180" s="296"/>
      <c r="M180" s="296"/>
      <c r="N180" s="296"/>
      <c r="O180" s="296"/>
      <c r="P180" s="296"/>
      <c r="Q180" s="296"/>
      <c r="R180" s="296"/>
      <c r="S180" s="296"/>
      <c r="T180" s="296"/>
      <c r="U180" s="296"/>
      <c r="V180" s="296"/>
      <c r="W180" s="296"/>
      <c r="X180" s="296"/>
      <c r="Y180" s="296"/>
      <c r="Z180" s="296"/>
      <c r="AA180" s="296"/>
      <c r="AB180" s="296"/>
      <c r="AC180" s="296"/>
      <c r="AD180" s="296"/>
      <c r="AE180" s="296"/>
      <c r="AF180" s="296"/>
      <c r="AG180" s="296"/>
      <c r="AH180" s="296"/>
      <c r="AI180" s="296"/>
      <c r="AJ180" s="296"/>
      <c r="AK180" s="296"/>
      <c r="AL180" s="296"/>
      <c r="AM180" s="255"/>
    </row>
    <row r="181" spans="1:39" ht="15" customHeight="1">
      <c r="A181" s="296"/>
      <c r="B181" s="296"/>
      <c r="C181" s="296"/>
      <c r="D181" s="296"/>
      <c r="E181" s="296"/>
      <c r="F181" s="296"/>
      <c r="G181" s="296"/>
      <c r="H181" s="296"/>
      <c r="I181" s="296"/>
      <c r="J181" s="296"/>
      <c r="K181" s="296"/>
      <c r="L181" s="296"/>
      <c r="M181" s="296"/>
      <c r="N181" s="296"/>
      <c r="O181" s="296"/>
      <c r="P181" s="296"/>
      <c r="Q181" s="296"/>
      <c r="R181" s="296"/>
      <c r="S181" s="296"/>
      <c r="T181" s="296"/>
      <c r="U181" s="296"/>
      <c r="V181" s="296"/>
      <c r="W181" s="296"/>
      <c r="X181" s="296"/>
      <c r="Y181" s="296"/>
      <c r="Z181" s="296"/>
      <c r="AA181" s="296"/>
      <c r="AB181" s="296"/>
      <c r="AC181" s="296"/>
      <c r="AD181" s="296"/>
      <c r="AE181" s="296"/>
      <c r="AF181" s="296"/>
      <c r="AG181" s="296"/>
      <c r="AH181" s="296"/>
      <c r="AI181" s="296"/>
      <c r="AJ181" s="296"/>
      <c r="AK181" s="296"/>
      <c r="AL181" s="296"/>
      <c r="AM181" s="255"/>
    </row>
    <row r="182" spans="1:39" ht="6" customHeight="1">
      <c r="A182" s="296"/>
      <c r="B182" s="296"/>
      <c r="C182" s="296"/>
      <c r="D182" s="296"/>
      <c r="E182" s="296"/>
      <c r="F182" s="296"/>
      <c r="G182" s="296"/>
      <c r="H182" s="296"/>
      <c r="I182" s="296"/>
      <c r="J182" s="296"/>
      <c r="K182" s="296"/>
      <c r="L182" s="296"/>
      <c r="M182" s="296"/>
      <c r="N182" s="296"/>
      <c r="O182" s="296"/>
      <c r="P182" s="296"/>
      <c r="Q182" s="296"/>
      <c r="R182" s="296"/>
      <c r="S182" s="296"/>
      <c r="T182" s="296"/>
      <c r="U182" s="296"/>
      <c r="V182" s="296"/>
      <c r="W182" s="296"/>
      <c r="X182" s="296"/>
      <c r="Y182" s="296"/>
      <c r="Z182" s="296"/>
      <c r="AA182" s="296"/>
      <c r="AB182" s="296"/>
      <c r="AC182" s="296"/>
      <c r="AD182" s="296"/>
      <c r="AE182" s="296"/>
      <c r="AF182" s="296"/>
      <c r="AG182" s="296"/>
      <c r="AH182" s="296"/>
      <c r="AI182" s="296"/>
      <c r="AJ182" s="296"/>
      <c r="AK182" s="296"/>
      <c r="AL182" s="296"/>
      <c r="AM182" s="255"/>
    </row>
    <row r="183" spans="1:39" ht="15" customHeight="1">
      <c r="A183" s="296" t="s">
        <v>2473</v>
      </c>
      <c r="B183" s="296"/>
      <c r="C183" s="296"/>
      <c r="D183" s="296"/>
      <c r="E183" s="296"/>
      <c r="F183" s="296"/>
      <c r="G183" s="296"/>
      <c r="H183" s="296"/>
      <c r="I183" s="296"/>
      <c r="J183" s="296"/>
      <c r="K183" s="296"/>
      <c r="L183" s="296"/>
      <c r="M183" s="296"/>
      <c r="N183" s="296"/>
      <c r="O183" s="296"/>
      <c r="P183" s="296"/>
      <c r="Q183" s="296"/>
      <c r="R183" s="296"/>
      <c r="S183" s="296"/>
      <c r="T183" s="296"/>
      <c r="U183" s="296"/>
      <c r="V183" s="296"/>
      <c r="W183" s="296"/>
      <c r="X183" s="296"/>
      <c r="Y183" s="296"/>
      <c r="Z183" s="296"/>
      <c r="AA183" s="296"/>
      <c r="AB183" s="296"/>
      <c r="AC183" s="296"/>
      <c r="AD183" s="296"/>
      <c r="AE183" s="296"/>
      <c r="AF183" s="296"/>
      <c r="AG183" s="296"/>
      <c r="AH183" s="296"/>
      <c r="AI183" s="296"/>
      <c r="AJ183" s="296"/>
      <c r="AK183" s="296"/>
      <c r="AL183" s="296"/>
      <c r="AM183" s="255"/>
    </row>
    <row r="184" spans="1:39" ht="15" customHeight="1">
      <c r="A184" s="296"/>
      <c r="B184" s="296"/>
      <c r="C184" s="296"/>
      <c r="D184" s="296"/>
      <c r="E184" s="296"/>
      <c r="F184" s="296"/>
      <c r="G184" s="296"/>
      <c r="H184" s="296"/>
      <c r="I184" s="296"/>
      <c r="J184" s="296"/>
      <c r="K184" s="296"/>
      <c r="L184" s="296"/>
      <c r="M184" s="296"/>
      <c r="N184" s="296"/>
      <c r="O184" s="296"/>
      <c r="P184" s="296"/>
      <c r="Q184" s="296"/>
      <c r="R184" s="296"/>
      <c r="S184" s="296"/>
      <c r="T184" s="296"/>
      <c r="U184" s="296"/>
      <c r="V184" s="296"/>
      <c r="W184" s="296"/>
      <c r="X184" s="296"/>
      <c r="Y184" s="296"/>
      <c r="Z184" s="296"/>
      <c r="AA184" s="296"/>
      <c r="AB184" s="296"/>
      <c r="AC184" s="296"/>
      <c r="AD184" s="296"/>
      <c r="AE184" s="296"/>
      <c r="AF184" s="296"/>
      <c r="AG184" s="296"/>
      <c r="AH184" s="296"/>
      <c r="AI184" s="296"/>
      <c r="AJ184" s="296"/>
      <c r="AK184" s="296"/>
      <c r="AL184" s="296"/>
      <c r="AM184" s="255"/>
    </row>
    <row r="185" spans="1:39" ht="15" customHeight="1">
      <c r="A185" s="296"/>
      <c r="B185" s="296"/>
      <c r="C185" s="296"/>
      <c r="D185" s="296"/>
      <c r="E185" s="296"/>
      <c r="F185" s="296"/>
      <c r="G185" s="296"/>
      <c r="H185" s="296"/>
      <c r="I185" s="296"/>
      <c r="J185" s="296"/>
      <c r="K185" s="296"/>
      <c r="L185" s="296"/>
      <c r="M185" s="296"/>
      <c r="N185" s="296"/>
      <c r="O185" s="296"/>
      <c r="P185" s="296"/>
      <c r="Q185" s="296"/>
      <c r="R185" s="296"/>
      <c r="S185" s="296"/>
      <c r="T185" s="296"/>
      <c r="U185" s="296"/>
      <c r="V185" s="296"/>
      <c r="W185" s="296"/>
      <c r="X185" s="296"/>
      <c r="Y185" s="296"/>
      <c r="Z185" s="296"/>
      <c r="AA185" s="296"/>
      <c r="AB185" s="296"/>
      <c r="AC185" s="296"/>
      <c r="AD185" s="296"/>
      <c r="AE185" s="296"/>
      <c r="AF185" s="296"/>
      <c r="AG185" s="296"/>
      <c r="AH185" s="296"/>
      <c r="AI185" s="296"/>
      <c r="AJ185" s="296"/>
      <c r="AK185" s="296"/>
      <c r="AL185" s="296"/>
      <c r="AM185" s="255"/>
    </row>
    <row r="186" spans="1:39" ht="15" customHeight="1">
      <c r="A186" s="296"/>
      <c r="B186" s="296"/>
      <c r="C186" s="296"/>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c r="AA186" s="296"/>
      <c r="AB186" s="296"/>
      <c r="AC186" s="296"/>
      <c r="AD186" s="296"/>
      <c r="AE186" s="296"/>
      <c r="AF186" s="296"/>
      <c r="AG186" s="296"/>
      <c r="AH186" s="296"/>
      <c r="AI186" s="296"/>
      <c r="AJ186" s="296"/>
      <c r="AK186" s="296"/>
      <c r="AL186" s="296"/>
      <c r="AM186" s="255"/>
    </row>
    <row r="187" spans="1:39" ht="18" customHeight="1">
      <c r="A187" s="296"/>
      <c r="B187" s="296"/>
      <c r="C187" s="296"/>
      <c r="D187" s="296"/>
      <c r="E187" s="296"/>
      <c r="F187" s="296"/>
      <c r="G187" s="296"/>
      <c r="H187" s="296"/>
      <c r="I187" s="296"/>
      <c r="J187" s="296"/>
      <c r="K187" s="296"/>
      <c r="L187" s="296"/>
      <c r="M187" s="296"/>
      <c r="N187" s="296"/>
      <c r="O187" s="296"/>
      <c r="P187" s="296"/>
      <c r="Q187" s="296"/>
      <c r="R187" s="296"/>
      <c r="S187" s="296"/>
      <c r="T187" s="296"/>
      <c r="U187" s="296"/>
      <c r="V187" s="296"/>
      <c r="W187" s="296"/>
      <c r="X187" s="296"/>
      <c r="Y187" s="296"/>
      <c r="Z187" s="296"/>
      <c r="AA187" s="296"/>
      <c r="AB187" s="296"/>
      <c r="AC187" s="296"/>
      <c r="AD187" s="296"/>
      <c r="AE187" s="296"/>
      <c r="AF187" s="296"/>
      <c r="AG187" s="296"/>
      <c r="AH187" s="296"/>
      <c r="AI187" s="296"/>
      <c r="AJ187" s="296"/>
      <c r="AK187" s="296"/>
      <c r="AL187" s="296"/>
      <c r="AM187" s="255"/>
    </row>
    <row r="188" spans="1:39" ht="15" customHeight="1">
      <c r="A188" s="296"/>
      <c r="B188" s="296"/>
      <c r="C188" s="296"/>
      <c r="D188" s="296"/>
      <c r="E188" s="296"/>
      <c r="F188" s="296"/>
      <c r="G188" s="296"/>
      <c r="H188" s="296"/>
      <c r="I188" s="296"/>
      <c r="J188" s="296"/>
      <c r="K188" s="296"/>
      <c r="L188" s="296"/>
      <c r="M188" s="296"/>
      <c r="N188" s="296"/>
      <c r="O188" s="296"/>
      <c r="P188" s="296"/>
      <c r="Q188" s="296"/>
      <c r="R188" s="296"/>
      <c r="S188" s="296"/>
      <c r="T188" s="296"/>
      <c r="U188" s="296"/>
      <c r="V188" s="296"/>
      <c r="W188" s="296"/>
      <c r="X188" s="296"/>
      <c r="Y188" s="296"/>
      <c r="Z188" s="296"/>
      <c r="AA188" s="296"/>
      <c r="AB188" s="296"/>
      <c r="AC188" s="296"/>
      <c r="AD188" s="296"/>
      <c r="AE188" s="296"/>
      <c r="AF188" s="296"/>
      <c r="AG188" s="296"/>
      <c r="AH188" s="296"/>
      <c r="AI188" s="296"/>
      <c r="AJ188" s="296"/>
      <c r="AK188" s="296"/>
      <c r="AL188" s="296"/>
      <c r="AM188" s="255"/>
    </row>
    <row r="189" spans="1:39" ht="15" customHeight="1">
      <c r="A189" s="296"/>
      <c r="B189" s="296"/>
      <c r="C189" s="296"/>
      <c r="D189" s="296"/>
      <c r="E189" s="296"/>
      <c r="F189" s="296"/>
      <c r="G189" s="296"/>
      <c r="H189" s="296"/>
      <c r="I189" s="296"/>
      <c r="J189" s="296"/>
      <c r="K189" s="296"/>
      <c r="L189" s="296"/>
      <c r="M189" s="296"/>
      <c r="N189" s="296"/>
      <c r="O189" s="296"/>
      <c r="P189" s="296"/>
      <c r="Q189" s="296"/>
      <c r="R189" s="296"/>
      <c r="S189" s="296"/>
      <c r="T189" s="296"/>
      <c r="U189" s="296"/>
      <c r="V189" s="296"/>
      <c r="W189" s="296"/>
      <c r="X189" s="296"/>
      <c r="Y189" s="296"/>
      <c r="Z189" s="296"/>
      <c r="AA189" s="296"/>
      <c r="AB189" s="296"/>
      <c r="AC189" s="296"/>
      <c r="AD189" s="296"/>
      <c r="AE189" s="296"/>
      <c r="AF189" s="296"/>
      <c r="AG189" s="296"/>
      <c r="AH189" s="296"/>
      <c r="AI189" s="296"/>
      <c r="AJ189" s="296"/>
      <c r="AK189" s="296"/>
      <c r="AL189" s="296"/>
      <c r="AM189" s="255"/>
    </row>
    <row r="190" spans="1:39" ht="15" customHeight="1">
      <c r="A190" s="296"/>
      <c r="B190" s="296"/>
      <c r="C190" s="296"/>
      <c r="D190" s="296"/>
      <c r="E190" s="296"/>
      <c r="F190" s="296"/>
      <c r="G190" s="296"/>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55"/>
    </row>
    <row r="191" spans="1:39" ht="15" customHeight="1">
      <c r="A191" s="296"/>
      <c r="B191" s="296"/>
      <c r="C191" s="296"/>
      <c r="D191" s="296"/>
      <c r="E191" s="296"/>
      <c r="F191" s="296"/>
      <c r="G191" s="296"/>
      <c r="H191" s="296"/>
      <c r="I191" s="296"/>
      <c r="J191" s="296"/>
      <c r="K191" s="296"/>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55"/>
    </row>
    <row r="192" spans="1:39" ht="15" customHeight="1">
      <c r="A192" s="296"/>
      <c r="B192" s="296"/>
      <c r="C192" s="296"/>
      <c r="D192" s="296"/>
      <c r="E192" s="296"/>
      <c r="F192" s="296"/>
      <c r="G192" s="296"/>
      <c r="H192" s="296"/>
      <c r="I192" s="296"/>
      <c r="J192" s="296"/>
      <c r="K192" s="296"/>
      <c r="L192" s="296"/>
      <c r="M192" s="296"/>
      <c r="N192" s="296"/>
      <c r="O192" s="296"/>
      <c r="P192" s="296"/>
      <c r="Q192" s="296"/>
      <c r="R192" s="296"/>
      <c r="S192" s="296"/>
      <c r="T192" s="296"/>
      <c r="U192" s="296"/>
      <c r="V192" s="296"/>
      <c r="W192" s="296"/>
      <c r="X192" s="296"/>
      <c r="Y192" s="296"/>
      <c r="Z192" s="296"/>
      <c r="AA192" s="296"/>
      <c r="AB192" s="296"/>
      <c r="AC192" s="296"/>
      <c r="AD192" s="296"/>
      <c r="AE192" s="296"/>
      <c r="AF192" s="296"/>
      <c r="AG192" s="296"/>
      <c r="AH192" s="296"/>
      <c r="AI192" s="296"/>
      <c r="AJ192" s="296"/>
      <c r="AK192" s="296"/>
      <c r="AL192" s="296"/>
      <c r="AM192" s="255"/>
    </row>
    <row r="193" spans="1:39" ht="15" customHeight="1">
      <c r="A193" s="296"/>
      <c r="B193" s="296"/>
      <c r="C193" s="296"/>
      <c r="D193" s="296"/>
      <c r="E193" s="296"/>
      <c r="F193" s="296"/>
      <c r="G193" s="296"/>
      <c r="H193" s="296"/>
      <c r="I193" s="296"/>
      <c r="J193" s="296"/>
      <c r="K193" s="296"/>
      <c r="L193" s="296"/>
      <c r="M193" s="296"/>
      <c r="N193" s="296"/>
      <c r="O193" s="296"/>
      <c r="P193" s="296"/>
      <c r="Q193" s="296"/>
      <c r="R193" s="296"/>
      <c r="S193" s="296"/>
      <c r="T193" s="296"/>
      <c r="U193" s="296"/>
      <c r="V193" s="296"/>
      <c r="W193" s="296"/>
      <c r="X193" s="296"/>
      <c r="Y193" s="296"/>
      <c r="Z193" s="296"/>
      <c r="AA193" s="296"/>
      <c r="AB193" s="296"/>
      <c r="AC193" s="296"/>
      <c r="AD193" s="296"/>
      <c r="AE193" s="296"/>
      <c r="AF193" s="296"/>
      <c r="AG193" s="296"/>
      <c r="AH193" s="296"/>
      <c r="AI193" s="296"/>
      <c r="AJ193" s="296"/>
      <c r="AK193" s="296"/>
      <c r="AL193" s="296"/>
      <c r="AM193" s="255"/>
    </row>
    <row r="194" spans="1:39" ht="15" customHeight="1">
      <c r="A194" s="296"/>
      <c r="B194" s="296"/>
      <c r="C194" s="296"/>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296"/>
      <c r="AA194" s="296"/>
      <c r="AB194" s="296"/>
      <c r="AC194" s="296"/>
      <c r="AD194" s="296"/>
      <c r="AE194" s="296"/>
      <c r="AF194" s="296"/>
      <c r="AG194" s="296"/>
      <c r="AH194" s="296"/>
      <c r="AI194" s="296"/>
      <c r="AJ194" s="296"/>
      <c r="AK194" s="296"/>
      <c r="AL194" s="296"/>
      <c r="AM194" s="255"/>
    </row>
    <row r="195" spans="1:39" ht="15" customHeight="1">
      <c r="A195" s="296"/>
      <c r="B195" s="296"/>
      <c r="C195" s="296"/>
      <c r="D195" s="296"/>
      <c r="E195" s="296"/>
      <c r="F195" s="296"/>
      <c r="G195" s="296"/>
      <c r="H195" s="296"/>
      <c r="I195" s="296"/>
      <c r="J195" s="296"/>
      <c r="K195" s="296"/>
      <c r="L195" s="296"/>
      <c r="M195" s="296"/>
      <c r="N195" s="296"/>
      <c r="O195" s="296"/>
      <c r="P195" s="296"/>
      <c r="Q195" s="296"/>
      <c r="R195" s="296"/>
      <c r="S195" s="296"/>
      <c r="T195" s="296"/>
      <c r="U195" s="296"/>
      <c r="V195" s="296"/>
      <c r="W195" s="296"/>
      <c r="X195" s="296"/>
      <c r="Y195" s="296"/>
      <c r="Z195" s="296"/>
      <c r="AA195" s="296"/>
      <c r="AB195" s="296"/>
      <c r="AC195" s="296"/>
      <c r="AD195" s="296"/>
      <c r="AE195" s="296"/>
      <c r="AF195" s="296"/>
      <c r="AG195" s="296"/>
      <c r="AH195" s="296"/>
      <c r="AI195" s="296"/>
      <c r="AJ195" s="296"/>
      <c r="AK195" s="296"/>
      <c r="AL195" s="296"/>
      <c r="AM195" s="255"/>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51" width="0" style="6" hidden="1" customWidth="1"/>
    <col min="52" max="52" width="2.625" style="6"/>
    <col min="53" max="53" width="1.625" style="6" customWidth="1"/>
    <col min="54" max="60" width="2.625" style="6"/>
    <col min="61" max="61" width="3" style="6" customWidth="1"/>
    <col min="62" max="86" width="2.625" style="6"/>
    <col min="87" max="89" width="2.5" style="6" customWidth="1"/>
    <col min="90" max="90" width="0.875" style="6" customWidth="1"/>
    <col min="91" max="96" width="6.625" style="6" hidden="1" customWidth="1"/>
    <col min="97" max="103" width="0" style="6" hidden="1" customWidth="1"/>
    <col min="104" max="142" width="2.625" style="6"/>
    <col min="143" max="143" width="0" style="6" hidden="1" customWidth="1"/>
    <col min="144" max="145" width="7.375" style="6" hidden="1" customWidth="1"/>
    <col min="146" max="146" width="7.125" style="6" hidden="1" customWidth="1"/>
    <col min="147" max="147" width="7" style="6" hidden="1" customWidth="1"/>
    <col min="148" max="155" width="0" style="6" hidden="1" customWidth="1"/>
    <col min="156" max="194" width="2.625" style="6"/>
    <col min="195" max="195" width="0" style="6" hidden="1" customWidth="1"/>
    <col min="196" max="196" width="9.375" style="6" hidden="1" customWidth="1"/>
    <col min="197" max="197" width="8.5" style="6" hidden="1" customWidth="1"/>
    <col min="198" max="198" width="8.125" style="6" hidden="1" customWidth="1"/>
    <col min="199" max="199" width="6.625" style="6" hidden="1" customWidth="1"/>
    <col min="200" max="200" width="0" style="6" hidden="1" customWidth="1"/>
    <col min="201" max="16384" width="2.625" style="6"/>
  </cols>
  <sheetData>
    <row r="1" spans="1:200" ht="15" customHeight="1">
      <c r="A1" s="282" t="s">
        <v>2476</v>
      </c>
      <c r="B1" s="282"/>
      <c r="C1" s="4"/>
      <c r="D1" s="332" t="s">
        <v>2475</v>
      </c>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4"/>
      <c r="AK1" s="4"/>
      <c r="AL1" s="240"/>
      <c r="AM1" s="4"/>
      <c r="BA1" s="282" t="s">
        <v>2477</v>
      </c>
      <c r="BB1" s="282"/>
      <c r="BC1" s="4"/>
      <c r="BD1" s="332" t="s">
        <v>2475</v>
      </c>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4"/>
      <c r="CK1" s="240"/>
      <c r="CL1" s="240"/>
      <c r="CM1" s="4"/>
      <c r="DA1" s="282" t="s">
        <v>2478</v>
      </c>
      <c r="DB1" s="282"/>
      <c r="DC1" s="4"/>
      <c r="DD1" s="332" t="s">
        <v>2475</v>
      </c>
      <c r="DE1" s="332"/>
      <c r="DF1" s="332"/>
      <c r="DG1" s="332"/>
      <c r="DH1" s="332"/>
      <c r="DI1" s="332"/>
      <c r="DJ1" s="332"/>
      <c r="DK1" s="332"/>
      <c r="DL1" s="332"/>
      <c r="DM1" s="332"/>
      <c r="DN1" s="332"/>
      <c r="DO1" s="332"/>
      <c r="DP1" s="332"/>
      <c r="DQ1" s="332"/>
      <c r="DR1" s="332"/>
      <c r="DS1" s="332"/>
      <c r="DT1" s="332"/>
      <c r="DU1" s="332"/>
      <c r="DV1" s="332"/>
      <c r="DW1" s="332"/>
      <c r="DX1" s="332"/>
      <c r="DY1" s="332"/>
      <c r="DZ1" s="332"/>
      <c r="EA1" s="332"/>
      <c r="EB1" s="332"/>
      <c r="EC1" s="332"/>
      <c r="ED1" s="332"/>
      <c r="EE1" s="332"/>
      <c r="EF1" s="332"/>
      <c r="EG1" s="332"/>
      <c r="EH1" s="332"/>
      <c r="EI1" s="332"/>
      <c r="EJ1" s="4"/>
      <c r="EK1" s="240"/>
      <c r="EL1" s="240"/>
      <c r="EM1" s="4"/>
      <c r="FA1" s="282" t="s">
        <v>2479</v>
      </c>
      <c r="FB1" s="282"/>
      <c r="FC1" s="4"/>
      <c r="FD1" s="332" t="s">
        <v>2475</v>
      </c>
      <c r="FE1" s="332"/>
      <c r="FF1" s="332"/>
      <c r="FG1" s="332"/>
      <c r="FH1" s="332"/>
      <c r="FI1" s="332"/>
      <c r="FJ1" s="332"/>
      <c r="FK1" s="332"/>
      <c r="FL1" s="332"/>
      <c r="FM1" s="332"/>
      <c r="FN1" s="332"/>
      <c r="FO1" s="332"/>
      <c r="FP1" s="332"/>
      <c r="FQ1" s="332"/>
      <c r="FR1" s="332"/>
      <c r="FS1" s="332"/>
      <c r="FT1" s="332"/>
      <c r="FU1" s="332"/>
      <c r="FV1" s="332"/>
      <c r="FW1" s="332"/>
      <c r="FX1" s="332"/>
      <c r="FY1" s="332"/>
      <c r="FZ1" s="332"/>
      <c r="GA1" s="332"/>
      <c r="GB1" s="332"/>
      <c r="GC1" s="332"/>
      <c r="GD1" s="332"/>
      <c r="GE1" s="332"/>
      <c r="GF1" s="332"/>
      <c r="GG1" s="332"/>
      <c r="GH1" s="332"/>
      <c r="GI1" s="332"/>
      <c r="GJ1" s="4"/>
      <c r="GK1" s="240"/>
      <c r="GL1" s="240"/>
      <c r="GM1" s="4"/>
    </row>
    <row r="2" spans="1:200" ht="3.95" customHeight="1">
      <c r="A2" s="191"/>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240"/>
      <c r="AL2" s="240"/>
      <c r="AM2" s="4"/>
      <c r="BA2" s="191"/>
      <c r="BB2" s="191"/>
      <c r="BC2" s="191"/>
      <c r="BD2" s="191"/>
      <c r="BE2" s="191"/>
      <c r="BF2" s="191"/>
      <c r="BG2" s="191"/>
      <c r="BH2" s="191"/>
      <c r="BI2" s="191"/>
      <c r="BJ2" s="191"/>
      <c r="BK2" s="191"/>
      <c r="BL2" s="191"/>
      <c r="BM2" s="191"/>
      <c r="BN2" s="191"/>
      <c r="BO2" s="191"/>
      <c r="BP2" s="191"/>
      <c r="BQ2" s="191"/>
      <c r="BR2" s="191"/>
      <c r="BS2" s="191"/>
      <c r="BT2" s="191"/>
      <c r="BU2" s="191"/>
      <c r="BV2" s="191"/>
      <c r="BW2" s="191"/>
      <c r="BX2" s="191"/>
      <c r="BY2" s="191"/>
      <c r="BZ2" s="191"/>
      <c r="CA2" s="191"/>
      <c r="CB2" s="191"/>
      <c r="CC2" s="191"/>
      <c r="CD2" s="191"/>
      <c r="CE2" s="191"/>
      <c r="CF2" s="191"/>
      <c r="CG2" s="191"/>
      <c r="CH2" s="191"/>
      <c r="CI2" s="191"/>
      <c r="CJ2" s="191"/>
      <c r="CK2" s="240"/>
      <c r="CL2" s="240"/>
      <c r="CM2" s="4"/>
      <c r="DA2" s="191"/>
      <c r="DB2" s="191"/>
      <c r="DC2" s="191"/>
      <c r="DD2" s="191"/>
      <c r="DE2" s="191"/>
      <c r="DF2" s="191"/>
      <c r="DG2" s="191"/>
      <c r="DH2" s="191"/>
      <c r="DI2" s="191"/>
      <c r="DJ2" s="191"/>
      <c r="DK2" s="191"/>
      <c r="DL2" s="191"/>
      <c r="DM2" s="191"/>
      <c r="DN2" s="191"/>
      <c r="DO2" s="191"/>
      <c r="DP2" s="191"/>
      <c r="DQ2" s="191"/>
      <c r="DR2" s="191"/>
      <c r="DS2" s="191"/>
      <c r="DT2" s="191"/>
      <c r="DU2" s="191"/>
      <c r="DV2" s="191"/>
      <c r="DW2" s="191"/>
      <c r="DX2" s="191"/>
      <c r="DY2" s="191"/>
      <c r="DZ2" s="191"/>
      <c r="EA2" s="191"/>
      <c r="EB2" s="191"/>
      <c r="EC2" s="191"/>
      <c r="ED2" s="191"/>
      <c r="EE2" s="191"/>
      <c r="EF2" s="191"/>
      <c r="EG2" s="191"/>
      <c r="EH2" s="191"/>
      <c r="EI2" s="191"/>
      <c r="EJ2" s="191"/>
      <c r="EK2" s="240"/>
      <c r="EL2" s="240"/>
      <c r="EM2" s="4"/>
      <c r="FA2" s="191"/>
      <c r="FB2" s="191"/>
      <c r="FC2" s="191"/>
      <c r="FD2" s="191"/>
      <c r="FE2" s="191"/>
      <c r="FF2" s="191"/>
      <c r="FG2" s="191"/>
      <c r="FH2" s="191"/>
      <c r="FI2" s="191"/>
      <c r="FJ2" s="191"/>
      <c r="FK2" s="191"/>
      <c r="FL2" s="191"/>
      <c r="FM2" s="191"/>
      <c r="FN2" s="191"/>
      <c r="FO2" s="191"/>
      <c r="FP2" s="191"/>
      <c r="FQ2" s="191"/>
      <c r="FR2" s="191"/>
      <c r="FS2" s="191"/>
      <c r="FT2" s="191"/>
      <c r="FU2" s="191"/>
      <c r="FV2" s="191"/>
      <c r="FW2" s="191"/>
      <c r="FX2" s="191"/>
      <c r="FY2" s="191"/>
      <c r="FZ2" s="191"/>
      <c r="GA2" s="191"/>
      <c r="GB2" s="191"/>
      <c r="GC2" s="191"/>
      <c r="GD2" s="191"/>
      <c r="GE2" s="191"/>
      <c r="GF2" s="191"/>
      <c r="GG2" s="191"/>
      <c r="GH2" s="191"/>
      <c r="GI2" s="191"/>
      <c r="GJ2" s="191"/>
      <c r="GK2" s="240"/>
      <c r="GL2" s="240"/>
      <c r="GM2" s="4"/>
    </row>
    <row r="3" spans="1:200" ht="3.95" customHeight="1">
      <c r="A3" s="190"/>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6"/>
      <c r="AM3" s="4"/>
      <c r="BA3" s="190"/>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6"/>
      <c r="CM3" s="4"/>
      <c r="DA3" s="190"/>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5"/>
      <c r="EB3" s="205"/>
      <c r="EC3" s="205"/>
      <c r="ED3" s="205"/>
      <c r="EE3" s="205"/>
      <c r="EF3" s="205"/>
      <c r="EG3" s="205"/>
      <c r="EH3" s="205"/>
      <c r="EI3" s="205"/>
      <c r="EJ3" s="205"/>
      <c r="EK3" s="205"/>
      <c r="EL3" s="206"/>
      <c r="EM3" s="4"/>
      <c r="FA3" s="190"/>
      <c r="FB3" s="205"/>
      <c r="FC3" s="205"/>
      <c r="FD3" s="205"/>
      <c r="FE3" s="205"/>
      <c r="FF3" s="205"/>
      <c r="FG3" s="205"/>
      <c r="FH3" s="205"/>
      <c r="FI3" s="205"/>
      <c r="FJ3" s="205"/>
      <c r="FK3" s="205"/>
      <c r="FL3" s="205"/>
      <c r="FM3" s="205"/>
      <c r="FN3" s="205"/>
      <c r="FO3" s="205"/>
      <c r="FP3" s="205"/>
      <c r="FQ3" s="205"/>
      <c r="FR3" s="205"/>
      <c r="FS3" s="205"/>
      <c r="FT3" s="205"/>
      <c r="FU3" s="205"/>
      <c r="FV3" s="205"/>
      <c r="FW3" s="205"/>
      <c r="FX3" s="205"/>
      <c r="FY3" s="205"/>
      <c r="FZ3" s="205"/>
      <c r="GA3" s="205"/>
      <c r="GB3" s="205"/>
      <c r="GC3" s="205"/>
      <c r="GD3" s="205"/>
      <c r="GE3" s="205"/>
      <c r="GF3" s="205"/>
      <c r="GG3" s="205"/>
      <c r="GH3" s="205"/>
      <c r="GI3" s="205"/>
      <c r="GJ3" s="205"/>
      <c r="GK3" s="205"/>
      <c r="GL3" s="206"/>
      <c r="GM3" s="4"/>
    </row>
    <row r="4" spans="1:200" ht="17.45" customHeight="1">
      <c r="A4" s="178" t="s">
        <v>41</v>
      </c>
      <c r="B4" s="4"/>
      <c r="C4" s="4"/>
      <c r="D4" s="4"/>
      <c r="E4" s="4"/>
      <c r="F4" s="4"/>
      <c r="G4" s="4"/>
      <c r="H4" s="4"/>
      <c r="I4" s="262"/>
      <c r="J4" s="183"/>
      <c r="K4" s="237" t="s">
        <v>42</v>
      </c>
      <c r="L4" s="237"/>
      <c r="M4" s="237"/>
      <c r="N4" s="237"/>
      <c r="O4" s="184"/>
      <c r="P4" s="237" t="s">
        <v>43</v>
      </c>
      <c r="Q4" s="237"/>
      <c r="R4" s="237"/>
      <c r="S4" s="237"/>
      <c r="T4" s="184"/>
      <c r="U4" s="237" t="s">
        <v>44</v>
      </c>
      <c r="V4" s="237"/>
      <c r="W4" s="237"/>
      <c r="X4" s="237"/>
      <c r="Y4" s="184"/>
      <c r="Z4" s="237" t="s">
        <v>45</v>
      </c>
      <c r="AA4" s="237"/>
      <c r="AB4" s="237"/>
      <c r="AC4" s="237"/>
      <c r="AD4" s="176"/>
      <c r="AE4" s="4"/>
      <c r="AF4" s="4"/>
      <c r="AL4" s="262"/>
      <c r="AM4" s="4" t="str">
        <f>IF(COUNTIF(AN4:AQ4,TRUE)&gt;1,"複数選択",IF(COUNTIF(AN4:AQ4,TRUE)=0,"未入力",""))</f>
        <v>未入力</v>
      </c>
      <c r="AN4" s="6" t="b">
        <v>0</v>
      </c>
      <c r="AO4" s="6" t="b">
        <v>0</v>
      </c>
      <c r="AP4" s="6" t="b">
        <v>0</v>
      </c>
      <c r="AQ4" s="6" t="b">
        <v>0</v>
      </c>
      <c r="AS4" s="233">
        <f>COUNTIF(AN4:AQ4, TRUE)</f>
        <v>0</v>
      </c>
      <c r="AT4" s="232" t="str">
        <f>IF(AS4&gt;=2, "選択は1つまでです。",IF(COUNTIF(AN4:AQ4,TRUE)=0,"未入力です。",""))</f>
        <v>未入力です。</v>
      </c>
      <c r="AU4" s="232"/>
      <c r="AV4" s="232"/>
      <c r="AW4" s="232"/>
      <c r="AX4" s="232"/>
      <c r="AY4" s="232"/>
      <c r="BA4" s="178" t="s">
        <v>41</v>
      </c>
      <c r="BB4" s="4"/>
      <c r="BC4" s="4"/>
      <c r="BD4" s="4"/>
      <c r="BE4" s="4"/>
      <c r="BF4" s="4"/>
      <c r="BG4" s="4"/>
      <c r="BH4" s="4"/>
      <c r="BI4" s="262"/>
      <c r="BJ4" s="183"/>
      <c r="BK4" s="237" t="s">
        <v>42</v>
      </c>
      <c r="BL4" s="237"/>
      <c r="BM4" s="237"/>
      <c r="BN4" s="237"/>
      <c r="BO4" s="184"/>
      <c r="BP4" s="237" t="s">
        <v>43</v>
      </c>
      <c r="BQ4" s="237"/>
      <c r="BR4" s="237"/>
      <c r="BS4" s="237"/>
      <c r="BT4" s="184"/>
      <c r="BU4" s="237" t="s">
        <v>44</v>
      </c>
      <c r="BV4" s="237"/>
      <c r="BW4" s="237"/>
      <c r="BX4" s="237"/>
      <c r="BY4" s="184"/>
      <c r="BZ4" s="237" t="s">
        <v>45</v>
      </c>
      <c r="CA4" s="237"/>
      <c r="CB4" s="237"/>
      <c r="CC4" s="237"/>
      <c r="CD4" s="176"/>
      <c r="CE4" s="4"/>
      <c r="CF4" s="4"/>
      <c r="CL4" s="262"/>
      <c r="CM4" s="4" t="str">
        <f>IF(COUNTIF(CN4:CQ4,TRUE)&gt;1,"複数選択",IF(COUNTIF(CN4:CQ4,TRUE)=0,"未入力",""))</f>
        <v>未入力</v>
      </c>
      <c r="CN4" s="6" t="b">
        <v>0</v>
      </c>
      <c r="CO4" s="6" t="b">
        <v>0</v>
      </c>
      <c r="CP4" s="6" t="b">
        <v>0</v>
      </c>
      <c r="CQ4" s="6" t="b">
        <v>0</v>
      </c>
      <c r="CS4" s="233">
        <f>COUNTIF(CN4:CQ4, TRUE)</f>
        <v>0</v>
      </c>
      <c r="CT4" s="232" t="str">
        <f>IF(CS4&gt;=2, "選択は1つまでです。",IF(COUNTIF(CN4:CQ4,TRUE)=0,"未入力です。",""))</f>
        <v>未入力です。</v>
      </c>
      <c r="CU4" s="232"/>
      <c r="CV4" s="232"/>
      <c r="CW4" s="232"/>
      <c r="CX4" s="232"/>
      <c r="CY4" s="232"/>
      <c r="DA4" s="178" t="s">
        <v>41</v>
      </c>
      <c r="DB4" s="4"/>
      <c r="DC4" s="4"/>
      <c r="DD4" s="4"/>
      <c r="DE4" s="4"/>
      <c r="DF4" s="4"/>
      <c r="DG4" s="4"/>
      <c r="DH4" s="4"/>
      <c r="DI4" s="262"/>
      <c r="DJ4" s="183"/>
      <c r="DK4" s="237" t="s">
        <v>42</v>
      </c>
      <c r="DL4" s="237"/>
      <c r="DM4" s="237"/>
      <c r="DN4" s="237"/>
      <c r="DO4" s="184"/>
      <c r="DP4" s="237" t="s">
        <v>43</v>
      </c>
      <c r="DQ4" s="237"/>
      <c r="DR4" s="237"/>
      <c r="DS4" s="237"/>
      <c r="DT4" s="184"/>
      <c r="DU4" s="237" t="s">
        <v>44</v>
      </c>
      <c r="DV4" s="237"/>
      <c r="DW4" s="237"/>
      <c r="DX4" s="237"/>
      <c r="DY4" s="184"/>
      <c r="DZ4" s="237" t="s">
        <v>45</v>
      </c>
      <c r="EA4" s="237"/>
      <c r="EB4" s="237"/>
      <c r="EC4" s="237"/>
      <c r="ED4" s="176"/>
      <c r="EE4" s="4"/>
      <c r="EF4" s="4"/>
      <c r="EL4" s="262"/>
      <c r="EM4" s="4" t="str">
        <f>IF(COUNTIF(EN4:EQ4,TRUE)&gt;1,"複数選択",IF(COUNTIF(EN4:EQ4,TRUE)=0,"未入力",""))</f>
        <v>未入力</v>
      </c>
      <c r="EN4" s="6" t="b">
        <v>0</v>
      </c>
      <c r="EO4" s="6" t="b">
        <v>0</v>
      </c>
      <c r="EP4" s="6" t="b">
        <v>0</v>
      </c>
      <c r="EQ4" s="6" t="b">
        <v>0</v>
      </c>
      <c r="ES4" s="233">
        <f>COUNTIF(EN4:EQ4, TRUE)</f>
        <v>0</v>
      </c>
      <c r="ET4" s="232" t="str">
        <f>IF(ES4&gt;=2, "選択は1つまでです。",IF(COUNTIF(EN4:EQ4,TRUE)=0,"未入力です。",""))</f>
        <v>未入力です。</v>
      </c>
      <c r="FA4" s="178" t="s">
        <v>41</v>
      </c>
      <c r="FB4" s="4"/>
      <c r="FC4" s="4"/>
      <c r="FD4" s="4"/>
      <c r="FE4" s="4"/>
      <c r="FF4" s="4"/>
      <c r="FG4" s="4"/>
      <c r="FH4" s="4"/>
      <c r="FI4" s="262"/>
      <c r="FJ4" s="183"/>
      <c r="FK4" s="237" t="s">
        <v>42</v>
      </c>
      <c r="FL4" s="237"/>
      <c r="FM4" s="237"/>
      <c r="FN4" s="237"/>
      <c r="FO4" s="184"/>
      <c r="FP4" s="237" t="s">
        <v>43</v>
      </c>
      <c r="FQ4" s="237"/>
      <c r="FR4" s="237"/>
      <c r="FS4" s="237"/>
      <c r="FT4" s="184"/>
      <c r="FU4" s="237" t="s">
        <v>44</v>
      </c>
      <c r="FV4" s="237"/>
      <c r="FW4" s="237"/>
      <c r="FX4" s="237"/>
      <c r="FY4" s="184"/>
      <c r="FZ4" s="237" t="s">
        <v>45</v>
      </c>
      <c r="GA4" s="237"/>
      <c r="GB4" s="237"/>
      <c r="GC4" s="237"/>
      <c r="GD4" s="176"/>
      <c r="GE4" s="4"/>
      <c r="GF4" s="4"/>
      <c r="GL4" s="262"/>
      <c r="GM4" s="4" t="str">
        <f>IF(COUNTIF(GN4:GQ4,TRUE)&gt;1,"複数選択",IF(COUNTIF(GN4:GQ4,TRUE)=0,"未入力",""))</f>
        <v>未入力</v>
      </c>
      <c r="GN4" s="6" t="b">
        <v>0</v>
      </c>
      <c r="GO4" s="6" t="b">
        <v>0</v>
      </c>
      <c r="GP4" s="6" t="b">
        <v>0</v>
      </c>
      <c r="GQ4" s="6" t="b">
        <v>0</v>
      </c>
    </row>
    <row r="5" spans="1:200" ht="3.95" customHeight="1">
      <c r="A5" s="178"/>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179"/>
      <c r="AM5" s="4"/>
      <c r="AS5" s="233"/>
      <c r="BA5" s="178"/>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179"/>
      <c r="CM5" s="4"/>
      <c r="CS5" s="233"/>
      <c r="DA5" s="178"/>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179"/>
      <c r="EM5" s="4"/>
      <c r="ES5" s="233"/>
      <c r="FA5" s="178"/>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179"/>
      <c r="GM5" s="4"/>
    </row>
    <row r="6" spans="1:200" ht="3.6" customHeight="1">
      <c r="A6" s="178"/>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179"/>
      <c r="AM6" s="4"/>
      <c r="AS6" s="233"/>
      <c r="BA6" s="178"/>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179"/>
      <c r="CM6" s="4"/>
      <c r="CS6" s="233"/>
      <c r="DA6" s="178"/>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179"/>
      <c r="EM6" s="4"/>
      <c r="ES6" s="233"/>
      <c r="FA6" s="178"/>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179"/>
      <c r="GM6" s="4"/>
    </row>
    <row r="7" spans="1:200" ht="23.1" customHeight="1">
      <c r="A7" s="367" t="s">
        <v>2264</v>
      </c>
      <c r="B7" s="368"/>
      <c r="C7" s="368"/>
      <c r="D7" s="368"/>
      <c r="E7" s="368"/>
      <c r="F7" s="368"/>
      <c r="G7" s="368"/>
      <c r="H7" s="368"/>
      <c r="I7" s="369"/>
      <c r="J7" s="305"/>
      <c r="K7" s="293"/>
      <c r="L7" s="293"/>
      <c r="M7" s="293"/>
      <c r="N7" s="293"/>
      <c r="O7" s="293"/>
      <c r="P7" s="293"/>
      <c r="Q7" s="293"/>
      <c r="R7" s="306"/>
      <c r="S7" s="4" t="s">
        <v>2324</v>
      </c>
      <c r="T7" s="4"/>
      <c r="U7" s="4"/>
      <c r="V7" s="4"/>
      <c r="W7" s="4"/>
      <c r="X7" s="4"/>
      <c r="Y7" s="4"/>
      <c r="Z7" s="4"/>
      <c r="AA7" s="4"/>
      <c r="AB7" s="4"/>
      <c r="AC7" s="4"/>
      <c r="AD7" s="4"/>
      <c r="AE7" s="4"/>
      <c r="AF7" s="4"/>
      <c r="AG7" s="4"/>
      <c r="AH7" s="4"/>
      <c r="AI7" s="4"/>
      <c r="AJ7" s="4"/>
      <c r="AK7" s="4"/>
      <c r="AL7" s="179"/>
      <c r="AM7" s="6" t="str">
        <f>IF(COUNTA(J7)=0,"未入力","")</f>
        <v>未入力</v>
      </c>
      <c r="AN7" s="8"/>
      <c r="AO7" s="8"/>
      <c r="AP7" s="8"/>
      <c r="AQ7" s="8"/>
      <c r="AR7" s="8"/>
      <c r="AS7" s="233"/>
      <c r="AT7" s="6" t="str">
        <f>IF(COUNTA(J7)=0,"未入力です。","")</f>
        <v>未入力です。</v>
      </c>
      <c r="BA7" s="367" t="s">
        <v>2264</v>
      </c>
      <c r="BB7" s="368"/>
      <c r="BC7" s="368"/>
      <c r="BD7" s="368"/>
      <c r="BE7" s="368"/>
      <c r="BF7" s="368"/>
      <c r="BG7" s="368"/>
      <c r="BH7" s="368"/>
      <c r="BI7" s="369"/>
      <c r="BJ7" s="305"/>
      <c r="BK7" s="293"/>
      <c r="BL7" s="293"/>
      <c r="BM7" s="293"/>
      <c r="BN7" s="293"/>
      <c r="BO7" s="293"/>
      <c r="BP7" s="293"/>
      <c r="BQ7" s="293"/>
      <c r="BR7" s="306"/>
      <c r="BS7" s="4" t="s">
        <v>2324</v>
      </c>
      <c r="BT7" s="4"/>
      <c r="BU7" s="4"/>
      <c r="BV7" s="4"/>
      <c r="BW7" s="4"/>
      <c r="BX7" s="4"/>
      <c r="BY7" s="4"/>
      <c r="BZ7" s="4"/>
      <c r="CA7" s="4"/>
      <c r="CB7" s="4"/>
      <c r="CC7" s="4"/>
      <c r="CD7" s="4"/>
      <c r="CE7" s="4"/>
      <c r="CF7" s="4"/>
      <c r="CG7" s="4"/>
      <c r="CH7" s="4"/>
      <c r="CI7" s="4"/>
      <c r="CJ7" s="4"/>
      <c r="CK7" s="4"/>
      <c r="CL7" s="179"/>
      <c r="CM7" s="6" t="str">
        <f>IF(COUNTA(BJ7)=0,"未入力","")</f>
        <v>未入力</v>
      </c>
      <c r="CN7" s="8"/>
      <c r="CO7" s="8"/>
      <c r="CP7" s="8"/>
      <c r="CQ7" s="8"/>
      <c r="CR7" s="8"/>
      <c r="CS7" s="233"/>
      <c r="CT7" s="6" t="str">
        <f>IF(COUNTA(BJ7)=0,"未入力です。","")</f>
        <v>未入力です。</v>
      </c>
      <c r="DA7" s="367" t="s">
        <v>2264</v>
      </c>
      <c r="DB7" s="368"/>
      <c r="DC7" s="368"/>
      <c r="DD7" s="368"/>
      <c r="DE7" s="368"/>
      <c r="DF7" s="368"/>
      <c r="DG7" s="368"/>
      <c r="DH7" s="368"/>
      <c r="DI7" s="369"/>
      <c r="DJ7" s="305"/>
      <c r="DK7" s="293"/>
      <c r="DL7" s="293"/>
      <c r="DM7" s="293"/>
      <c r="DN7" s="293"/>
      <c r="DO7" s="293"/>
      <c r="DP7" s="293"/>
      <c r="DQ7" s="293"/>
      <c r="DR7" s="306"/>
      <c r="DS7" s="4" t="s">
        <v>2324</v>
      </c>
      <c r="DT7" s="4"/>
      <c r="DU7" s="4"/>
      <c r="DV7" s="4"/>
      <c r="DW7" s="4"/>
      <c r="DX7" s="4"/>
      <c r="DY7" s="4"/>
      <c r="DZ7" s="4"/>
      <c r="EA7" s="4"/>
      <c r="EB7" s="4"/>
      <c r="EC7" s="4"/>
      <c r="ED7" s="4"/>
      <c r="EE7" s="4"/>
      <c r="EF7" s="4"/>
      <c r="EG7" s="4"/>
      <c r="EH7" s="4"/>
      <c r="EI7" s="4"/>
      <c r="EJ7" s="4"/>
      <c r="EK7" s="4"/>
      <c r="EL7" s="179"/>
      <c r="EM7" s="6" t="str">
        <f>IF(COUNTA(DJ7)=0,"未入力","")</f>
        <v>未入力</v>
      </c>
      <c r="EN7" s="8"/>
      <c r="EO7" s="8"/>
      <c r="EP7" s="8"/>
      <c r="EQ7" s="8"/>
      <c r="ER7" s="8"/>
      <c r="ES7" s="233"/>
      <c r="ET7" s="6" t="str">
        <f>IF(COUNTA(DJ7)=0,"未入力です。","")</f>
        <v>未入力です。</v>
      </c>
      <c r="FA7" s="367" t="s">
        <v>2264</v>
      </c>
      <c r="FB7" s="368"/>
      <c r="FC7" s="368"/>
      <c r="FD7" s="368"/>
      <c r="FE7" s="368"/>
      <c r="FF7" s="368"/>
      <c r="FG7" s="368"/>
      <c r="FH7" s="368"/>
      <c r="FI7" s="369"/>
      <c r="FJ7" s="305"/>
      <c r="FK7" s="293"/>
      <c r="FL7" s="293"/>
      <c r="FM7" s="293"/>
      <c r="FN7" s="293"/>
      <c r="FO7" s="293"/>
      <c r="FP7" s="293"/>
      <c r="FQ7" s="293"/>
      <c r="FR7" s="306"/>
      <c r="FS7" s="4" t="s">
        <v>2324</v>
      </c>
      <c r="FT7" s="4"/>
      <c r="FU7" s="4"/>
      <c r="FV7" s="4"/>
      <c r="FW7" s="4"/>
      <c r="FX7" s="4"/>
      <c r="FY7" s="4"/>
      <c r="FZ7" s="4"/>
      <c r="GA7" s="4"/>
      <c r="GB7" s="4"/>
      <c r="GC7" s="4"/>
      <c r="GD7" s="4"/>
      <c r="GE7" s="4"/>
      <c r="GF7" s="4"/>
      <c r="GG7" s="4"/>
      <c r="GH7" s="4"/>
      <c r="GI7" s="4"/>
      <c r="GJ7" s="4"/>
      <c r="GK7" s="4"/>
      <c r="GL7" s="179"/>
      <c r="GM7" s="6" t="str">
        <f>IF(COUNTA(FJ7)=0,"未入力","")</f>
        <v>未入力</v>
      </c>
      <c r="GN7" s="8"/>
      <c r="GO7" s="8"/>
      <c r="GP7" s="8"/>
      <c r="GQ7" s="8"/>
      <c r="GR7" s="8"/>
    </row>
    <row r="8" spans="1:200" ht="5.0999999999999996" customHeight="1">
      <c r="A8" s="178"/>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179"/>
      <c r="AM8" s="4"/>
      <c r="AS8" s="233"/>
      <c r="BA8" s="178"/>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179"/>
      <c r="CM8" s="4"/>
      <c r="CS8" s="233"/>
      <c r="DA8" s="178"/>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179"/>
      <c r="EM8" s="4"/>
      <c r="ES8" s="233"/>
      <c r="FA8" s="178"/>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179"/>
      <c r="GM8" s="4"/>
    </row>
    <row r="9" spans="1:200" ht="18" customHeight="1">
      <c r="A9" s="367" t="s">
        <v>2294</v>
      </c>
      <c r="B9" s="368"/>
      <c r="C9" s="368"/>
      <c r="D9" s="368"/>
      <c r="E9" s="368"/>
      <c r="F9" s="368"/>
      <c r="G9" s="368"/>
      <c r="H9" s="368"/>
      <c r="I9" s="368"/>
      <c r="J9" s="368"/>
      <c r="K9" s="368"/>
      <c r="L9" s="4"/>
      <c r="M9" s="4"/>
      <c r="N9" s="4"/>
      <c r="O9" s="4"/>
      <c r="P9" s="4"/>
      <c r="Q9" s="4"/>
      <c r="R9" s="4"/>
      <c r="S9" s="4"/>
      <c r="T9" s="4"/>
      <c r="U9" s="4"/>
      <c r="V9" s="4"/>
      <c r="W9" s="4"/>
      <c r="X9" s="4"/>
      <c r="Y9" s="4"/>
      <c r="Z9" s="4"/>
      <c r="AA9" s="4"/>
      <c r="AB9" s="4"/>
      <c r="AC9" s="4"/>
      <c r="AD9" s="4"/>
      <c r="AE9" s="4"/>
      <c r="AF9" s="4"/>
      <c r="AG9" s="4"/>
      <c r="AH9" s="4"/>
      <c r="AI9" s="4"/>
      <c r="AJ9" s="4"/>
      <c r="AK9" s="4"/>
      <c r="AL9" s="179"/>
      <c r="AM9" s="4"/>
      <c r="AS9" s="233"/>
      <c r="BA9" s="367" t="s">
        <v>2294</v>
      </c>
      <c r="BB9" s="368"/>
      <c r="BC9" s="368"/>
      <c r="BD9" s="368"/>
      <c r="BE9" s="368"/>
      <c r="BF9" s="368"/>
      <c r="BG9" s="368"/>
      <c r="BH9" s="368"/>
      <c r="BI9" s="368"/>
      <c r="BJ9" s="368"/>
      <c r="BK9" s="368"/>
      <c r="BL9" s="4"/>
      <c r="BM9" s="4"/>
      <c r="BN9" s="4"/>
      <c r="BO9" s="4"/>
      <c r="BP9" s="4"/>
      <c r="BQ9" s="4"/>
      <c r="BR9" s="4"/>
      <c r="BS9" s="4"/>
      <c r="BT9" s="4"/>
      <c r="BU9" s="4"/>
      <c r="BV9" s="4"/>
      <c r="BW9" s="4"/>
      <c r="BX9" s="4"/>
      <c r="BY9" s="4"/>
      <c r="BZ9" s="4"/>
      <c r="CA9" s="4"/>
      <c r="CB9" s="4"/>
      <c r="CC9" s="4"/>
      <c r="CD9" s="4"/>
      <c r="CE9" s="4"/>
      <c r="CF9" s="4"/>
      <c r="CG9" s="4"/>
      <c r="CH9" s="4"/>
      <c r="CI9" s="4"/>
      <c r="CJ9" s="4"/>
      <c r="CK9" s="4"/>
      <c r="CL9" s="179"/>
      <c r="CM9" s="4"/>
      <c r="CS9" s="233"/>
      <c r="DA9" s="367" t="s">
        <v>2294</v>
      </c>
      <c r="DB9" s="368"/>
      <c r="DC9" s="368"/>
      <c r="DD9" s="368"/>
      <c r="DE9" s="368"/>
      <c r="DF9" s="368"/>
      <c r="DG9" s="368"/>
      <c r="DH9" s="368"/>
      <c r="DI9" s="368"/>
      <c r="DJ9" s="368"/>
      <c r="DK9" s="368"/>
      <c r="DL9" s="4"/>
      <c r="DM9" s="4"/>
      <c r="DN9" s="4"/>
      <c r="DO9" s="4"/>
      <c r="DP9" s="4"/>
      <c r="DQ9" s="4"/>
      <c r="DR9" s="4"/>
      <c r="DS9" s="4"/>
      <c r="DT9" s="4"/>
      <c r="DU9" s="4"/>
      <c r="DV9" s="4"/>
      <c r="DW9" s="4"/>
      <c r="DX9" s="4"/>
      <c r="DY9" s="4"/>
      <c r="DZ9" s="4"/>
      <c r="EA9" s="4"/>
      <c r="EB9" s="4"/>
      <c r="EC9" s="4"/>
      <c r="ED9" s="4"/>
      <c r="EE9" s="4"/>
      <c r="EF9" s="4"/>
      <c r="EG9" s="4"/>
      <c r="EH9" s="4"/>
      <c r="EI9" s="4"/>
      <c r="EJ9" s="4"/>
      <c r="EK9" s="4"/>
      <c r="EL9" s="179"/>
      <c r="EM9" s="4"/>
      <c r="ES9" s="233"/>
      <c r="FA9" s="367" t="s">
        <v>2294</v>
      </c>
      <c r="FB9" s="368"/>
      <c r="FC9" s="368"/>
      <c r="FD9" s="368"/>
      <c r="FE9" s="368"/>
      <c r="FF9" s="368"/>
      <c r="FG9" s="368"/>
      <c r="FH9" s="368"/>
      <c r="FI9" s="368"/>
      <c r="FJ9" s="368"/>
      <c r="FK9" s="368"/>
      <c r="FL9" s="4"/>
      <c r="FM9" s="4"/>
      <c r="FN9" s="4"/>
      <c r="FO9" s="4"/>
      <c r="FP9" s="4"/>
      <c r="FQ9" s="4"/>
      <c r="FR9" s="4"/>
      <c r="FS9" s="4"/>
      <c r="FT9" s="4"/>
      <c r="FU9" s="4"/>
      <c r="FV9" s="4"/>
      <c r="FW9" s="4"/>
      <c r="FX9" s="4"/>
      <c r="FY9" s="4"/>
      <c r="FZ9" s="4"/>
      <c r="GA9" s="4"/>
      <c r="GB9" s="4"/>
      <c r="GC9" s="4"/>
      <c r="GD9" s="4"/>
      <c r="GE9" s="4"/>
      <c r="GF9" s="4"/>
      <c r="GG9" s="4"/>
      <c r="GH9" s="4"/>
      <c r="GI9" s="4"/>
      <c r="GJ9" s="4"/>
      <c r="GK9" s="4"/>
      <c r="GL9" s="179"/>
      <c r="GM9" s="4"/>
    </row>
    <row r="10" spans="1:200" ht="23.1" customHeight="1">
      <c r="A10" s="178"/>
      <c r="B10" s="323" t="s">
        <v>2262</v>
      </c>
      <c r="C10" s="324"/>
      <c r="D10" s="324"/>
      <c r="E10" s="324"/>
      <c r="F10" s="324"/>
      <c r="G10" s="324"/>
      <c r="H10" s="324"/>
      <c r="I10" s="324"/>
      <c r="J10" s="326"/>
      <c r="K10" s="327"/>
      <c r="L10" s="327"/>
      <c r="M10" s="327"/>
      <c r="N10" s="327"/>
      <c r="O10" s="327"/>
      <c r="P10" s="327"/>
      <c r="Q10" s="327"/>
      <c r="R10" s="350"/>
      <c r="S10" s="351"/>
      <c r="T10" s="327"/>
      <c r="U10" s="327"/>
      <c r="V10" s="327"/>
      <c r="W10" s="327"/>
      <c r="X10" s="327"/>
      <c r="Y10" s="327"/>
      <c r="Z10" s="327"/>
      <c r="AA10" s="350"/>
      <c r="AB10" s="351"/>
      <c r="AC10" s="327"/>
      <c r="AD10" s="327"/>
      <c r="AE10" s="327"/>
      <c r="AF10" s="327"/>
      <c r="AG10" s="327"/>
      <c r="AH10" s="327"/>
      <c r="AI10" s="327"/>
      <c r="AJ10" s="328"/>
      <c r="AK10" s="209"/>
      <c r="AL10" s="202"/>
      <c r="AM10" s="4" t="str">
        <f>IF(COUNTA(J10,S10,AB10)=0,"未入力","")</f>
        <v>未入力</v>
      </c>
      <c r="AN10" s="6" t="str">
        <f>IF(T10&lt;&gt;"","1"&amp;TEXT(T10,"00"),
IF(T11&lt;&gt;"","2"&amp;TEXT(T11,"00"),
IF(T12&lt;&gt;"","3"&amp;TEXT(T12,"00"),"")))</f>
        <v/>
      </c>
      <c r="AS10" s="233"/>
      <c r="AT10" s="232" t="str">
        <f>IF(COUNTA(J10,S10,AB10)=0,"未入力です。","")</f>
        <v>未入力です。</v>
      </c>
      <c r="AU10" s="232"/>
      <c r="AV10" s="232"/>
      <c r="AW10" s="232"/>
      <c r="AX10" s="232"/>
      <c r="AY10" s="232"/>
      <c r="BA10" s="178"/>
      <c r="BB10" s="323" t="s">
        <v>2262</v>
      </c>
      <c r="BC10" s="324"/>
      <c r="BD10" s="324"/>
      <c r="BE10" s="324"/>
      <c r="BF10" s="324"/>
      <c r="BG10" s="324"/>
      <c r="BH10" s="324"/>
      <c r="BI10" s="324"/>
      <c r="BJ10" s="326"/>
      <c r="BK10" s="327"/>
      <c r="BL10" s="327"/>
      <c r="BM10" s="327"/>
      <c r="BN10" s="327"/>
      <c r="BO10" s="327"/>
      <c r="BP10" s="327"/>
      <c r="BQ10" s="327"/>
      <c r="BR10" s="350"/>
      <c r="BS10" s="351"/>
      <c r="BT10" s="327"/>
      <c r="BU10" s="327"/>
      <c r="BV10" s="327"/>
      <c r="BW10" s="327"/>
      <c r="BX10" s="327"/>
      <c r="BY10" s="327"/>
      <c r="BZ10" s="327"/>
      <c r="CA10" s="350"/>
      <c r="CB10" s="351"/>
      <c r="CC10" s="327"/>
      <c r="CD10" s="327"/>
      <c r="CE10" s="327"/>
      <c r="CF10" s="327"/>
      <c r="CG10" s="327"/>
      <c r="CH10" s="327"/>
      <c r="CI10" s="327"/>
      <c r="CJ10" s="328"/>
      <c r="CK10" s="209"/>
      <c r="CL10" s="202"/>
      <c r="CM10" s="4" t="str">
        <f>IF(COUNTA(BJ10,BS10,CB10)=0,"未入力","")</f>
        <v>未入力</v>
      </c>
      <c r="CN10" s="6" t="str">
        <f>IF(BT10&lt;&gt;"","1"&amp;TEXT(BT10,"00"),
IF(BT11&lt;&gt;"","2"&amp;TEXT(BT11,"00"),
IF(BT12&lt;&gt;"","3"&amp;TEXT(BT12,"00"),"")))</f>
        <v/>
      </c>
      <c r="CS10" s="233"/>
      <c r="CT10" s="232" t="str">
        <f>IF(COUNTA(BJ10,BS10,CB10)=0,"未入力です。","")</f>
        <v>未入力です。</v>
      </c>
      <c r="CU10" s="232"/>
      <c r="CV10" s="232"/>
      <c r="CW10" s="232"/>
      <c r="CX10" s="232"/>
      <c r="CY10" s="232"/>
      <c r="DA10" s="178"/>
      <c r="DB10" s="323" t="s">
        <v>2262</v>
      </c>
      <c r="DC10" s="324"/>
      <c r="DD10" s="324"/>
      <c r="DE10" s="324"/>
      <c r="DF10" s="324"/>
      <c r="DG10" s="324"/>
      <c r="DH10" s="324"/>
      <c r="DI10" s="324"/>
      <c r="DJ10" s="326"/>
      <c r="DK10" s="327"/>
      <c r="DL10" s="327"/>
      <c r="DM10" s="327"/>
      <c r="DN10" s="327"/>
      <c r="DO10" s="327"/>
      <c r="DP10" s="327"/>
      <c r="DQ10" s="327"/>
      <c r="DR10" s="350"/>
      <c r="DS10" s="351"/>
      <c r="DT10" s="327"/>
      <c r="DU10" s="327"/>
      <c r="DV10" s="327"/>
      <c r="DW10" s="327"/>
      <c r="DX10" s="327"/>
      <c r="DY10" s="327"/>
      <c r="DZ10" s="327"/>
      <c r="EA10" s="350"/>
      <c r="EB10" s="351"/>
      <c r="EC10" s="327"/>
      <c r="ED10" s="327"/>
      <c r="EE10" s="327"/>
      <c r="EF10" s="327"/>
      <c r="EG10" s="327"/>
      <c r="EH10" s="327"/>
      <c r="EI10" s="327"/>
      <c r="EJ10" s="328"/>
      <c r="EK10" s="209"/>
      <c r="EL10" s="202"/>
      <c r="EM10" s="4" t="str">
        <f>IF(COUNTA(DJ10,DS10,EB10)=0,"未入力","")</f>
        <v>未入力</v>
      </c>
      <c r="EN10" s="6" t="str">
        <f>IF(DT10&lt;&gt;"","1"&amp;TEXT(DT10,"00"),
IF(DT11&lt;&gt;"","2"&amp;TEXT(DT11,"00"),
IF(DT12&lt;&gt;"","3"&amp;TEXT(DT12,"00"),"")))</f>
        <v/>
      </c>
      <c r="ES10" s="233"/>
      <c r="ET10" s="232" t="str">
        <f>IF(COUNTA(DJ10,DS10,EB10)=0,"未入力です。","")</f>
        <v>未入力です。</v>
      </c>
      <c r="FA10" s="178"/>
      <c r="FB10" s="323" t="s">
        <v>2262</v>
      </c>
      <c r="FC10" s="324"/>
      <c r="FD10" s="324"/>
      <c r="FE10" s="324"/>
      <c r="FF10" s="324"/>
      <c r="FG10" s="324"/>
      <c r="FH10" s="324"/>
      <c r="FI10" s="324"/>
      <c r="FJ10" s="326"/>
      <c r="FK10" s="327"/>
      <c r="FL10" s="327"/>
      <c r="FM10" s="327"/>
      <c r="FN10" s="327"/>
      <c r="FO10" s="327"/>
      <c r="FP10" s="327"/>
      <c r="FQ10" s="327"/>
      <c r="FR10" s="350"/>
      <c r="FS10" s="351"/>
      <c r="FT10" s="327"/>
      <c r="FU10" s="327"/>
      <c r="FV10" s="327"/>
      <c r="FW10" s="327"/>
      <c r="FX10" s="327"/>
      <c r="FY10" s="327"/>
      <c r="FZ10" s="327"/>
      <c r="GA10" s="350"/>
      <c r="GB10" s="351"/>
      <c r="GC10" s="327"/>
      <c r="GD10" s="327"/>
      <c r="GE10" s="327"/>
      <c r="GF10" s="327"/>
      <c r="GG10" s="327"/>
      <c r="GH10" s="327"/>
      <c r="GI10" s="327"/>
      <c r="GJ10" s="328"/>
      <c r="GK10" s="209"/>
      <c r="GL10" s="202"/>
      <c r="GM10" s="4" t="str">
        <f>IF(COUNTA(FJ10,FS10,GB10)=0,"未入力","")</f>
        <v>未入力</v>
      </c>
      <c r="GN10" s="6" t="str">
        <f>IF(FT10&lt;&gt;"","1"&amp;TEXT(FT10,"00"),
IF(FT11&lt;&gt;"","2"&amp;TEXT(FT11,"00"),
IF(FT12&lt;&gt;"","3"&amp;TEXT(FT12,"00"),"")))</f>
        <v/>
      </c>
    </row>
    <row r="11" spans="1:200" ht="39" customHeight="1">
      <c r="A11" s="178"/>
      <c r="B11" s="305" t="s">
        <v>2263</v>
      </c>
      <c r="C11" s="293"/>
      <c r="D11" s="293"/>
      <c r="E11" s="293"/>
      <c r="F11" s="293"/>
      <c r="G11" s="293"/>
      <c r="H11" s="293"/>
      <c r="I11" s="293"/>
      <c r="J11" s="326"/>
      <c r="K11" s="327"/>
      <c r="L11" s="327"/>
      <c r="M11" s="327"/>
      <c r="N11" s="327"/>
      <c r="O11" s="327"/>
      <c r="P11" s="327"/>
      <c r="Q11" s="327"/>
      <c r="R11" s="350"/>
      <c r="S11" s="351"/>
      <c r="T11" s="327"/>
      <c r="U11" s="327"/>
      <c r="V11" s="327"/>
      <c r="W11" s="327"/>
      <c r="X11" s="327"/>
      <c r="Y11" s="327"/>
      <c r="Z11" s="327"/>
      <c r="AA11" s="350"/>
      <c r="AB11" s="351"/>
      <c r="AC11" s="327"/>
      <c r="AD11" s="327"/>
      <c r="AE11" s="327"/>
      <c r="AF11" s="327"/>
      <c r="AG11" s="327"/>
      <c r="AH11" s="327"/>
      <c r="AI11" s="327"/>
      <c r="AJ11" s="328"/>
      <c r="AK11" s="209"/>
      <c r="AL11" s="202"/>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33"/>
      <c r="AT11" s="232" t="str">
        <f>IF(OR(AND(J$10&lt;&gt;"",COUNTA(J11)=0),
AND(S$10&lt;&gt;"",COUNTA(S11)=0),
AND(AB$10&lt;&gt;"",COUNTA(AB11)=0)),"未入力があります。",
IF(OR(AND(J$10="",COUNTA(J11)=1),AND(S$10="",COUNTA(S11)=1),
AND(AB$10="",COUNTA(AB11)=1)),"棟番号を入力してください。","")
)</f>
        <v/>
      </c>
      <c r="AU11" s="232"/>
      <c r="AV11" s="232"/>
      <c r="AW11" s="232"/>
      <c r="AX11" s="232"/>
      <c r="AY11" s="232"/>
      <c r="BA11" s="178"/>
      <c r="BB11" s="305" t="s">
        <v>2263</v>
      </c>
      <c r="BC11" s="293"/>
      <c r="BD11" s="293"/>
      <c r="BE11" s="293"/>
      <c r="BF11" s="293"/>
      <c r="BG11" s="293"/>
      <c r="BH11" s="293"/>
      <c r="BI11" s="293"/>
      <c r="BJ11" s="326"/>
      <c r="BK11" s="327"/>
      <c r="BL11" s="327"/>
      <c r="BM11" s="327"/>
      <c r="BN11" s="327"/>
      <c r="BO11" s="327"/>
      <c r="BP11" s="327"/>
      <c r="BQ11" s="327"/>
      <c r="BR11" s="350"/>
      <c r="BS11" s="351"/>
      <c r="BT11" s="327"/>
      <c r="BU11" s="327"/>
      <c r="BV11" s="327"/>
      <c r="BW11" s="327"/>
      <c r="BX11" s="327"/>
      <c r="BY11" s="327"/>
      <c r="BZ11" s="327"/>
      <c r="CA11" s="350"/>
      <c r="CB11" s="351"/>
      <c r="CC11" s="327"/>
      <c r="CD11" s="327"/>
      <c r="CE11" s="327"/>
      <c r="CF11" s="327"/>
      <c r="CG11" s="327"/>
      <c r="CH11" s="327"/>
      <c r="CI11" s="327"/>
      <c r="CJ11" s="328"/>
      <c r="CK11" s="209"/>
      <c r="CL11" s="202"/>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33"/>
      <c r="CT11" s="232" t="str">
        <f>IF(OR(AND(BJ$10&lt;&gt;"",COUNTA(BJ11)=0),
AND(BS$10&lt;&gt;"",COUNTA(BS11)=0),
AND(CB$10&lt;&gt;"",COUNTA(CB11)=0)),"未入力があります。",
IF(OR(AND(BJ$10="",COUNTA(BJ11)=1),AND(BS$10="",COUNTA(BS11)=1),
AND(CB$10="",COUNTA(CB11)=1)),"棟番号を入力してください。","")
)</f>
        <v/>
      </c>
      <c r="CU11" s="232"/>
      <c r="CV11" s="232"/>
      <c r="CW11" s="232"/>
      <c r="CX11" s="232"/>
      <c r="CY11" s="232"/>
      <c r="DA11" s="178"/>
      <c r="DB11" s="305" t="s">
        <v>2263</v>
      </c>
      <c r="DC11" s="293"/>
      <c r="DD11" s="293"/>
      <c r="DE11" s="293"/>
      <c r="DF11" s="293"/>
      <c r="DG11" s="293"/>
      <c r="DH11" s="293"/>
      <c r="DI11" s="293"/>
      <c r="DJ11" s="326"/>
      <c r="DK11" s="327"/>
      <c r="DL11" s="327"/>
      <c r="DM11" s="327"/>
      <c r="DN11" s="327"/>
      <c r="DO11" s="327"/>
      <c r="DP11" s="327"/>
      <c r="DQ11" s="327"/>
      <c r="DR11" s="350"/>
      <c r="DS11" s="351"/>
      <c r="DT11" s="327"/>
      <c r="DU11" s="327"/>
      <c r="DV11" s="327"/>
      <c r="DW11" s="327"/>
      <c r="DX11" s="327"/>
      <c r="DY11" s="327"/>
      <c r="DZ11" s="327"/>
      <c r="EA11" s="350"/>
      <c r="EB11" s="351"/>
      <c r="EC11" s="327"/>
      <c r="ED11" s="327"/>
      <c r="EE11" s="327"/>
      <c r="EF11" s="327"/>
      <c r="EG11" s="327"/>
      <c r="EH11" s="327"/>
      <c r="EI11" s="327"/>
      <c r="EJ11" s="328"/>
      <c r="EK11" s="209"/>
      <c r="EL11" s="202"/>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33"/>
      <c r="ET11" s="232" t="str">
        <f>IF(OR(AND(DJ$10&lt;&gt;"",COUNTA(DJ11)=0),
AND(DS$10&lt;&gt;"",COUNTA(DS11)=0),
AND(EB$10&lt;&gt;"",COUNTA(EB11)=0)),"未入力があります。",
IF(OR(AND(DJ$10="",COUNTA(DJ11)=1),AND(DS$10="",COUNTA(DS11)=1),
AND(EB$10="",COUNTA(EB11)=1)),"棟番号を入力してください。","")
)</f>
        <v/>
      </c>
      <c r="FA11" s="178"/>
      <c r="FB11" s="305" t="s">
        <v>2263</v>
      </c>
      <c r="FC11" s="293"/>
      <c r="FD11" s="293"/>
      <c r="FE11" s="293"/>
      <c r="FF11" s="293"/>
      <c r="FG11" s="293"/>
      <c r="FH11" s="293"/>
      <c r="FI11" s="293"/>
      <c r="FJ11" s="326"/>
      <c r="FK11" s="327"/>
      <c r="FL11" s="327"/>
      <c r="FM11" s="327"/>
      <c r="FN11" s="327"/>
      <c r="FO11" s="327"/>
      <c r="FP11" s="327"/>
      <c r="FQ11" s="327"/>
      <c r="FR11" s="350"/>
      <c r="FS11" s="351"/>
      <c r="FT11" s="327"/>
      <c r="FU11" s="327"/>
      <c r="FV11" s="327"/>
      <c r="FW11" s="327"/>
      <c r="FX11" s="327"/>
      <c r="FY11" s="327"/>
      <c r="FZ11" s="327"/>
      <c r="GA11" s="350"/>
      <c r="GB11" s="351"/>
      <c r="GC11" s="327"/>
      <c r="GD11" s="327"/>
      <c r="GE11" s="327"/>
      <c r="GF11" s="327"/>
      <c r="GG11" s="327"/>
      <c r="GH11" s="327"/>
      <c r="GI11" s="327"/>
      <c r="GJ11" s="328"/>
      <c r="GK11" s="209"/>
      <c r="GL11" s="202"/>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78"/>
      <c r="B12" s="339" t="s">
        <v>2445</v>
      </c>
      <c r="C12" s="284"/>
      <c r="D12" s="284"/>
      <c r="E12" s="284"/>
      <c r="F12" s="284"/>
      <c r="G12" s="284"/>
      <c r="H12" s="284"/>
      <c r="I12" s="284"/>
      <c r="J12" s="326"/>
      <c r="K12" s="327"/>
      <c r="L12" s="327"/>
      <c r="M12" s="327"/>
      <c r="N12" s="327"/>
      <c r="O12" s="327"/>
      <c r="P12" s="327"/>
      <c r="Q12" s="327"/>
      <c r="R12" s="350"/>
      <c r="S12" s="351"/>
      <c r="T12" s="327"/>
      <c r="U12" s="327"/>
      <c r="V12" s="327"/>
      <c r="W12" s="327"/>
      <c r="X12" s="327"/>
      <c r="Y12" s="327"/>
      <c r="Z12" s="327"/>
      <c r="AA12" s="350"/>
      <c r="AB12" s="351"/>
      <c r="AC12" s="327"/>
      <c r="AD12" s="327"/>
      <c r="AE12" s="327"/>
      <c r="AF12" s="327"/>
      <c r="AG12" s="327"/>
      <c r="AH12" s="327"/>
      <c r="AI12" s="327"/>
      <c r="AJ12" s="328"/>
      <c r="AK12" s="209"/>
      <c r="AL12" s="202"/>
      <c r="AM12" s="4"/>
      <c r="AS12" s="233"/>
      <c r="AT12" s="232" t="str">
        <f>IF(OR(AND(J$10&lt;&gt;"",COUNTA(J12)=0),
AND(S$10&lt;&gt;"",COUNTA(S12)=0),
AND(AB$10&lt;&gt;"",COUNTA(AB12)=0)),"未入力があります。",
IF(OR(AND(J$10="",COUNTA(J12)=1),AND(S$10="",COUNTA(S12)=1),
AND(AB$10="",COUNTA(AB12)=1)),"棟番号を入力してください。","")
)</f>
        <v/>
      </c>
      <c r="AU12" s="232"/>
      <c r="AV12" s="232"/>
      <c r="AW12" s="232"/>
      <c r="AX12" s="232"/>
      <c r="AY12" s="232"/>
      <c r="BA12" s="178"/>
      <c r="BB12" s="339" t="s">
        <v>2445</v>
      </c>
      <c r="BC12" s="284"/>
      <c r="BD12" s="284"/>
      <c r="BE12" s="284"/>
      <c r="BF12" s="284"/>
      <c r="BG12" s="284"/>
      <c r="BH12" s="284"/>
      <c r="BI12" s="284"/>
      <c r="BJ12" s="326"/>
      <c r="BK12" s="327"/>
      <c r="BL12" s="327"/>
      <c r="BM12" s="327"/>
      <c r="BN12" s="327"/>
      <c r="BO12" s="327"/>
      <c r="BP12" s="327"/>
      <c r="BQ12" s="327"/>
      <c r="BR12" s="350"/>
      <c r="BS12" s="351"/>
      <c r="BT12" s="327"/>
      <c r="BU12" s="327"/>
      <c r="BV12" s="327"/>
      <c r="BW12" s="327"/>
      <c r="BX12" s="327"/>
      <c r="BY12" s="327"/>
      <c r="BZ12" s="327"/>
      <c r="CA12" s="350"/>
      <c r="CB12" s="351"/>
      <c r="CC12" s="327"/>
      <c r="CD12" s="327"/>
      <c r="CE12" s="327"/>
      <c r="CF12" s="327"/>
      <c r="CG12" s="327"/>
      <c r="CH12" s="327"/>
      <c r="CI12" s="327"/>
      <c r="CJ12" s="328"/>
      <c r="CK12" s="209"/>
      <c r="CL12" s="202"/>
      <c r="CM12" s="4"/>
      <c r="CS12" s="233"/>
      <c r="CT12" s="232" t="str">
        <f>IF(OR(AND(BJ$10&lt;&gt;"",COUNTA(BJ12)=0),
AND(BS$10&lt;&gt;"",COUNTA(BS12)=0),
AND(CB$10&lt;&gt;"",COUNTA(CB12)=0)),"未入力があります。",
IF(OR(AND(BJ$10="",COUNTA(BJ12)=1),AND(BS$10="",COUNTA(BS12)=1),
AND(CB$10="",COUNTA(CB12)=1)),"棟番号を入力してください。","")
)</f>
        <v/>
      </c>
      <c r="CU12" s="232"/>
      <c r="CV12" s="232"/>
      <c r="CW12" s="232"/>
      <c r="CX12" s="232"/>
      <c r="CY12" s="232"/>
      <c r="DA12" s="178"/>
      <c r="DB12" s="339" t="s">
        <v>2445</v>
      </c>
      <c r="DC12" s="284"/>
      <c r="DD12" s="284"/>
      <c r="DE12" s="284"/>
      <c r="DF12" s="284"/>
      <c r="DG12" s="284"/>
      <c r="DH12" s="284"/>
      <c r="DI12" s="284"/>
      <c r="DJ12" s="326"/>
      <c r="DK12" s="327"/>
      <c r="DL12" s="327"/>
      <c r="DM12" s="327"/>
      <c r="DN12" s="327"/>
      <c r="DO12" s="327"/>
      <c r="DP12" s="327"/>
      <c r="DQ12" s="327"/>
      <c r="DR12" s="350"/>
      <c r="DS12" s="351"/>
      <c r="DT12" s="327"/>
      <c r="DU12" s="327"/>
      <c r="DV12" s="327"/>
      <c r="DW12" s="327"/>
      <c r="DX12" s="327"/>
      <c r="DY12" s="327"/>
      <c r="DZ12" s="327"/>
      <c r="EA12" s="350"/>
      <c r="EB12" s="351"/>
      <c r="EC12" s="327"/>
      <c r="ED12" s="327"/>
      <c r="EE12" s="327"/>
      <c r="EF12" s="327"/>
      <c r="EG12" s="327"/>
      <c r="EH12" s="327"/>
      <c r="EI12" s="327"/>
      <c r="EJ12" s="328"/>
      <c r="EK12" s="209"/>
      <c r="EL12" s="202"/>
      <c r="EM12" s="4"/>
      <c r="ES12" s="233"/>
      <c r="ET12" s="232" t="str">
        <f>IF(OR(AND(DJ$10&lt;&gt;"",COUNTA(DJ12)=0),
AND(DS$10&lt;&gt;"",COUNTA(DS12)=0),
AND(EB$10&lt;&gt;"",COUNTA(EB12)=0)),"未入力があります。",
IF(OR(AND(DJ$10="",COUNTA(DJ12)=1),AND(DS$10="",COUNTA(DS12)=1),
AND(EB$10="",COUNTA(EB12)=1)),"棟番号を入力してください。","")
)</f>
        <v/>
      </c>
      <c r="FA12" s="178"/>
      <c r="FB12" s="339" t="s">
        <v>2445</v>
      </c>
      <c r="FC12" s="284"/>
      <c r="FD12" s="284"/>
      <c r="FE12" s="284"/>
      <c r="FF12" s="284"/>
      <c r="FG12" s="284"/>
      <c r="FH12" s="284"/>
      <c r="FI12" s="284"/>
      <c r="FJ12" s="326"/>
      <c r="FK12" s="327"/>
      <c r="FL12" s="327"/>
      <c r="FM12" s="327"/>
      <c r="FN12" s="327"/>
      <c r="FO12" s="327"/>
      <c r="FP12" s="327"/>
      <c r="FQ12" s="327"/>
      <c r="FR12" s="350"/>
      <c r="FS12" s="351"/>
      <c r="FT12" s="327"/>
      <c r="FU12" s="327"/>
      <c r="FV12" s="327"/>
      <c r="FW12" s="327"/>
      <c r="FX12" s="327"/>
      <c r="FY12" s="327"/>
      <c r="FZ12" s="327"/>
      <c r="GA12" s="350"/>
      <c r="GB12" s="351"/>
      <c r="GC12" s="327"/>
      <c r="GD12" s="327"/>
      <c r="GE12" s="327"/>
      <c r="GF12" s="327"/>
      <c r="GG12" s="327"/>
      <c r="GH12" s="327"/>
      <c r="GI12" s="327"/>
      <c r="GJ12" s="328"/>
      <c r="GK12" s="209"/>
      <c r="GL12" s="202"/>
      <c r="GM12" s="4"/>
    </row>
    <row r="13" spans="1:200" ht="17.100000000000001" customHeight="1">
      <c r="A13" s="178"/>
      <c r="B13" s="353"/>
      <c r="C13" s="311"/>
      <c r="D13" s="311"/>
      <c r="E13" s="311"/>
      <c r="F13" s="311"/>
      <c r="G13" s="311"/>
      <c r="H13" s="311"/>
      <c r="I13" s="311"/>
      <c r="J13" s="326" t="s">
        <v>2444</v>
      </c>
      <c r="K13" s="327"/>
      <c r="L13" s="327"/>
      <c r="M13" s="327"/>
      <c r="N13" s="327"/>
      <c r="O13" s="327"/>
      <c r="P13" s="327"/>
      <c r="Q13" s="327"/>
      <c r="R13" s="350"/>
      <c r="S13" s="351" t="s">
        <v>2444</v>
      </c>
      <c r="T13" s="327"/>
      <c r="U13" s="327"/>
      <c r="V13" s="327"/>
      <c r="W13" s="327"/>
      <c r="X13" s="327"/>
      <c r="Y13" s="327"/>
      <c r="Z13" s="327"/>
      <c r="AA13" s="350"/>
      <c r="AB13" s="351" t="s">
        <v>2444</v>
      </c>
      <c r="AC13" s="327"/>
      <c r="AD13" s="327"/>
      <c r="AE13" s="327"/>
      <c r="AF13" s="327"/>
      <c r="AG13" s="327"/>
      <c r="AH13" s="327"/>
      <c r="AI13" s="327"/>
      <c r="AJ13" s="328"/>
      <c r="AK13" s="210"/>
      <c r="AL13" s="202"/>
      <c r="AM13" s="4"/>
      <c r="AN13" s="6" t="b">
        <v>0</v>
      </c>
      <c r="AO13" s="6" t="b">
        <v>0</v>
      </c>
      <c r="AP13" s="6" t="b">
        <v>0</v>
      </c>
      <c r="AS13" s="233"/>
      <c r="BA13" s="178"/>
      <c r="BB13" s="353"/>
      <c r="BC13" s="311"/>
      <c r="BD13" s="311"/>
      <c r="BE13" s="311"/>
      <c r="BF13" s="311"/>
      <c r="BG13" s="311"/>
      <c r="BH13" s="311"/>
      <c r="BI13" s="311"/>
      <c r="BJ13" s="326" t="s">
        <v>2444</v>
      </c>
      <c r="BK13" s="327"/>
      <c r="BL13" s="327"/>
      <c r="BM13" s="327"/>
      <c r="BN13" s="327"/>
      <c r="BO13" s="327"/>
      <c r="BP13" s="327"/>
      <c r="BQ13" s="327"/>
      <c r="BR13" s="350"/>
      <c r="BS13" s="351" t="s">
        <v>2444</v>
      </c>
      <c r="BT13" s="327"/>
      <c r="BU13" s="327"/>
      <c r="BV13" s="327"/>
      <c r="BW13" s="327"/>
      <c r="BX13" s="327"/>
      <c r="BY13" s="327"/>
      <c r="BZ13" s="327"/>
      <c r="CA13" s="350"/>
      <c r="CB13" s="351" t="s">
        <v>2444</v>
      </c>
      <c r="CC13" s="327"/>
      <c r="CD13" s="327"/>
      <c r="CE13" s="327"/>
      <c r="CF13" s="327"/>
      <c r="CG13" s="327"/>
      <c r="CH13" s="327"/>
      <c r="CI13" s="327"/>
      <c r="CJ13" s="328"/>
      <c r="CK13" s="210"/>
      <c r="CL13" s="202"/>
      <c r="CM13" s="4"/>
      <c r="CN13" s="6" t="b">
        <v>0</v>
      </c>
      <c r="CO13" s="6" t="b">
        <v>0</v>
      </c>
      <c r="CP13" s="6" t="b">
        <v>0</v>
      </c>
      <c r="CS13" s="233"/>
      <c r="DA13" s="178"/>
      <c r="DB13" s="353"/>
      <c r="DC13" s="311"/>
      <c r="DD13" s="311"/>
      <c r="DE13" s="311"/>
      <c r="DF13" s="311"/>
      <c r="DG13" s="311"/>
      <c r="DH13" s="311"/>
      <c r="DI13" s="311"/>
      <c r="DJ13" s="326" t="s">
        <v>2444</v>
      </c>
      <c r="DK13" s="327"/>
      <c r="DL13" s="327"/>
      <c r="DM13" s="327"/>
      <c r="DN13" s="327"/>
      <c r="DO13" s="327"/>
      <c r="DP13" s="327"/>
      <c r="DQ13" s="327"/>
      <c r="DR13" s="350"/>
      <c r="DS13" s="351" t="s">
        <v>2444</v>
      </c>
      <c r="DT13" s="327"/>
      <c r="DU13" s="327"/>
      <c r="DV13" s="327"/>
      <c r="DW13" s="327"/>
      <c r="DX13" s="327"/>
      <c r="DY13" s="327"/>
      <c r="DZ13" s="327"/>
      <c r="EA13" s="350"/>
      <c r="EB13" s="351" t="s">
        <v>2444</v>
      </c>
      <c r="EC13" s="327"/>
      <c r="ED13" s="327"/>
      <c r="EE13" s="327"/>
      <c r="EF13" s="327"/>
      <c r="EG13" s="327"/>
      <c r="EH13" s="327"/>
      <c r="EI13" s="327"/>
      <c r="EJ13" s="328"/>
      <c r="EK13" s="210"/>
      <c r="EL13" s="202"/>
      <c r="EM13" s="4"/>
      <c r="EN13" s="6" t="b">
        <v>0</v>
      </c>
      <c r="EO13" s="6" t="b">
        <v>0</v>
      </c>
      <c r="EP13" s="6" t="b">
        <v>0</v>
      </c>
      <c r="ES13" s="233"/>
      <c r="FA13" s="178"/>
      <c r="FB13" s="353"/>
      <c r="FC13" s="311"/>
      <c r="FD13" s="311"/>
      <c r="FE13" s="311"/>
      <c r="FF13" s="311"/>
      <c r="FG13" s="311"/>
      <c r="FH13" s="311"/>
      <c r="FI13" s="311"/>
      <c r="FJ13" s="326" t="s">
        <v>2444</v>
      </c>
      <c r="FK13" s="327"/>
      <c r="FL13" s="327"/>
      <c r="FM13" s="327"/>
      <c r="FN13" s="327"/>
      <c r="FO13" s="327"/>
      <c r="FP13" s="327"/>
      <c r="FQ13" s="327"/>
      <c r="FR13" s="350"/>
      <c r="FS13" s="351" t="s">
        <v>2444</v>
      </c>
      <c r="FT13" s="327"/>
      <c r="FU13" s="327"/>
      <c r="FV13" s="327"/>
      <c r="FW13" s="327"/>
      <c r="FX13" s="327"/>
      <c r="FY13" s="327"/>
      <c r="FZ13" s="327"/>
      <c r="GA13" s="350"/>
      <c r="GB13" s="351" t="s">
        <v>2444</v>
      </c>
      <c r="GC13" s="327"/>
      <c r="GD13" s="327"/>
      <c r="GE13" s="327"/>
      <c r="GF13" s="327"/>
      <c r="GG13" s="327"/>
      <c r="GH13" s="327"/>
      <c r="GI13" s="327"/>
      <c r="GJ13" s="328"/>
      <c r="GK13" s="210"/>
      <c r="GL13" s="202"/>
      <c r="GM13" s="4"/>
      <c r="GN13" s="6" t="b">
        <v>0</v>
      </c>
      <c r="GO13" s="6" t="b">
        <v>0</v>
      </c>
      <c r="GP13" s="6" t="b">
        <v>0</v>
      </c>
    </row>
    <row r="14" spans="1:200" ht="20.100000000000001" customHeight="1">
      <c r="A14" s="178"/>
      <c r="B14" s="363" t="s">
        <v>2446</v>
      </c>
      <c r="C14" s="344"/>
      <c r="D14" s="344"/>
      <c r="E14" s="344"/>
      <c r="F14" s="344"/>
      <c r="G14" s="344"/>
      <c r="H14" s="344"/>
      <c r="I14" s="344"/>
      <c r="J14" s="354"/>
      <c r="K14" s="355"/>
      <c r="L14" s="355"/>
      <c r="M14" s="355"/>
      <c r="N14" s="355"/>
      <c r="O14" s="355"/>
      <c r="P14" s="355"/>
      <c r="Q14" s="355"/>
      <c r="R14" s="356"/>
      <c r="S14" s="359"/>
      <c r="T14" s="355"/>
      <c r="U14" s="355"/>
      <c r="V14" s="355"/>
      <c r="W14" s="355"/>
      <c r="X14" s="355"/>
      <c r="Y14" s="355"/>
      <c r="Z14" s="355"/>
      <c r="AA14" s="356"/>
      <c r="AB14" s="359"/>
      <c r="AC14" s="355"/>
      <c r="AD14" s="355"/>
      <c r="AE14" s="355"/>
      <c r="AF14" s="355"/>
      <c r="AG14" s="355"/>
      <c r="AH14" s="355"/>
      <c r="AI14" s="355"/>
      <c r="AJ14" s="361"/>
      <c r="AK14" s="239"/>
      <c r="AL14" s="187"/>
      <c r="AM14" s="4"/>
      <c r="AS14" s="233"/>
      <c r="AT14" s="232" t="str">
        <f>IF(OR(AND(J$10&lt;&gt;"",COUNTA(J14)=0),
AND(S$10&lt;&gt;"",COUNTA(S14)=0),
AND(AB$10&lt;&gt;"",COUNTA(AB14)=0)),"未入力があります。",
IF(OR(AND(J$10="",COUNTA(J14)=1),AND(S$10="",COUNTA(S14)=1),
AND(AB$10="",COUNTA(AB14)=1)),"棟番号を入力してください。","")
)</f>
        <v/>
      </c>
      <c r="AU14" s="232"/>
      <c r="AV14" s="232"/>
      <c r="AW14" s="232"/>
      <c r="AX14" s="232"/>
      <c r="AY14" s="232"/>
      <c r="BA14" s="178"/>
      <c r="BB14" s="363" t="s">
        <v>2446</v>
      </c>
      <c r="BC14" s="344"/>
      <c r="BD14" s="344"/>
      <c r="BE14" s="344"/>
      <c r="BF14" s="344"/>
      <c r="BG14" s="344"/>
      <c r="BH14" s="344"/>
      <c r="BI14" s="344"/>
      <c r="BJ14" s="354"/>
      <c r="BK14" s="355"/>
      <c r="BL14" s="355"/>
      <c r="BM14" s="355"/>
      <c r="BN14" s="355"/>
      <c r="BO14" s="355"/>
      <c r="BP14" s="355"/>
      <c r="BQ14" s="355"/>
      <c r="BR14" s="356"/>
      <c r="BS14" s="359"/>
      <c r="BT14" s="355"/>
      <c r="BU14" s="355"/>
      <c r="BV14" s="355"/>
      <c r="BW14" s="355"/>
      <c r="BX14" s="355"/>
      <c r="BY14" s="355"/>
      <c r="BZ14" s="355"/>
      <c r="CA14" s="356"/>
      <c r="CB14" s="359"/>
      <c r="CC14" s="355"/>
      <c r="CD14" s="355"/>
      <c r="CE14" s="355"/>
      <c r="CF14" s="355"/>
      <c r="CG14" s="355"/>
      <c r="CH14" s="355"/>
      <c r="CI14" s="355"/>
      <c r="CJ14" s="361"/>
      <c r="CK14" s="239"/>
      <c r="CL14" s="187"/>
      <c r="CM14" s="4"/>
      <c r="CS14" s="233"/>
      <c r="CT14" s="232" t="str">
        <f>IF(OR(AND(BJ$10&lt;&gt;"",COUNTA(BJ14)=0),
AND(BS$10&lt;&gt;"",COUNTA(BS14)=0),
AND(CB$10&lt;&gt;"",COUNTA(CB14)=0)),"未入力があります。",
IF(OR(AND(BJ$10="",COUNTA(BJ14)=1),AND(BS$10="",COUNTA(BS14)=1),
AND(CB$10="",COUNTA(CB14)=1)),"棟番号を入力してください。","")
)</f>
        <v/>
      </c>
      <c r="CU14" s="232"/>
      <c r="CV14" s="232"/>
      <c r="CW14" s="232"/>
      <c r="CX14" s="232"/>
      <c r="CY14" s="232"/>
      <c r="DA14" s="178"/>
      <c r="DB14" s="363" t="s">
        <v>2446</v>
      </c>
      <c r="DC14" s="344"/>
      <c r="DD14" s="344"/>
      <c r="DE14" s="344"/>
      <c r="DF14" s="344"/>
      <c r="DG14" s="344"/>
      <c r="DH14" s="344"/>
      <c r="DI14" s="344"/>
      <c r="DJ14" s="354"/>
      <c r="DK14" s="355"/>
      <c r="DL14" s="355"/>
      <c r="DM14" s="355"/>
      <c r="DN14" s="355"/>
      <c r="DO14" s="355"/>
      <c r="DP14" s="355"/>
      <c r="DQ14" s="355"/>
      <c r="DR14" s="356"/>
      <c r="DS14" s="359"/>
      <c r="DT14" s="355"/>
      <c r="DU14" s="355"/>
      <c r="DV14" s="355"/>
      <c r="DW14" s="355"/>
      <c r="DX14" s="355"/>
      <c r="DY14" s="355"/>
      <c r="DZ14" s="355"/>
      <c r="EA14" s="356"/>
      <c r="EB14" s="359"/>
      <c r="EC14" s="355"/>
      <c r="ED14" s="355"/>
      <c r="EE14" s="355"/>
      <c r="EF14" s="355"/>
      <c r="EG14" s="355"/>
      <c r="EH14" s="355"/>
      <c r="EI14" s="355"/>
      <c r="EJ14" s="361"/>
      <c r="EK14" s="239"/>
      <c r="EL14" s="187"/>
      <c r="EM14" s="4"/>
      <c r="ES14" s="233"/>
      <c r="ET14" s="232" t="str">
        <f>IF(OR(AND(DJ$10&lt;&gt;"",COUNTA(DJ14)=0),
AND(DS$10&lt;&gt;"",COUNTA(DS14)=0),
AND(EB$10&lt;&gt;"",COUNTA(EB14)=0)),"未入力があります。",
IF(OR(AND(DJ$10="",COUNTA(DJ14)=1),AND(DS$10="",COUNTA(DS14)=1),
AND(EB$10="",COUNTA(EB14)=1)),"棟番号を入力してください。","")
)</f>
        <v/>
      </c>
      <c r="FA14" s="178"/>
      <c r="FB14" s="363" t="s">
        <v>2446</v>
      </c>
      <c r="FC14" s="344"/>
      <c r="FD14" s="344"/>
      <c r="FE14" s="344"/>
      <c r="FF14" s="344"/>
      <c r="FG14" s="344"/>
      <c r="FH14" s="344"/>
      <c r="FI14" s="344"/>
      <c r="FJ14" s="354"/>
      <c r="FK14" s="355"/>
      <c r="FL14" s="355"/>
      <c r="FM14" s="355"/>
      <c r="FN14" s="355"/>
      <c r="FO14" s="355"/>
      <c r="FP14" s="355"/>
      <c r="FQ14" s="355"/>
      <c r="FR14" s="356"/>
      <c r="FS14" s="359"/>
      <c r="FT14" s="355"/>
      <c r="FU14" s="355"/>
      <c r="FV14" s="355"/>
      <c r="FW14" s="355"/>
      <c r="FX14" s="355"/>
      <c r="FY14" s="355"/>
      <c r="FZ14" s="355"/>
      <c r="GA14" s="356"/>
      <c r="GB14" s="359"/>
      <c r="GC14" s="355"/>
      <c r="GD14" s="355"/>
      <c r="GE14" s="355"/>
      <c r="GF14" s="355"/>
      <c r="GG14" s="355"/>
      <c r="GH14" s="355"/>
      <c r="GI14" s="355"/>
      <c r="GJ14" s="361"/>
      <c r="GK14" s="239"/>
      <c r="GL14" s="187"/>
      <c r="GM14" s="4"/>
    </row>
    <row r="15" spans="1:200" ht="15.95" customHeight="1">
      <c r="A15" s="178"/>
      <c r="B15" s="364"/>
      <c r="C15" s="365"/>
      <c r="D15" s="365"/>
      <c r="E15" s="365"/>
      <c r="F15" s="365"/>
      <c r="G15" s="365"/>
      <c r="H15" s="365"/>
      <c r="I15" s="365"/>
      <c r="J15" s="357"/>
      <c r="K15" s="336"/>
      <c r="L15" s="336"/>
      <c r="M15" s="336"/>
      <c r="N15" s="336"/>
      <c r="O15" s="336"/>
      <c r="P15" s="336"/>
      <c r="Q15" s="336"/>
      <c r="R15" s="358"/>
      <c r="S15" s="360"/>
      <c r="T15" s="336"/>
      <c r="U15" s="336"/>
      <c r="V15" s="336"/>
      <c r="W15" s="336"/>
      <c r="X15" s="336"/>
      <c r="Y15" s="336"/>
      <c r="Z15" s="336"/>
      <c r="AA15" s="358"/>
      <c r="AB15" s="360"/>
      <c r="AC15" s="336"/>
      <c r="AD15" s="336"/>
      <c r="AE15" s="336"/>
      <c r="AF15" s="336"/>
      <c r="AG15" s="336"/>
      <c r="AH15" s="336"/>
      <c r="AI15" s="336"/>
      <c r="AJ15" s="362"/>
      <c r="AK15" s="247"/>
      <c r="AL15" s="203"/>
      <c r="AM15" s="4"/>
      <c r="AS15" s="233"/>
      <c r="BA15" s="178"/>
      <c r="BB15" s="364"/>
      <c r="BC15" s="365"/>
      <c r="BD15" s="365"/>
      <c r="BE15" s="365"/>
      <c r="BF15" s="365"/>
      <c r="BG15" s="365"/>
      <c r="BH15" s="365"/>
      <c r="BI15" s="365"/>
      <c r="BJ15" s="357"/>
      <c r="BK15" s="336"/>
      <c r="BL15" s="336"/>
      <c r="BM15" s="336"/>
      <c r="BN15" s="336"/>
      <c r="BO15" s="336"/>
      <c r="BP15" s="336"/>
      <c r="BQ15" s="336"/>
      <c r="BR15" s="358"/>
      <c r="BS15" s="360"/>
      <c r="BT15" s="336"/>
      <c r="BU15" s="336"/>
      <c r="BV15" s="336"/>
      <c r="BW15" s="336"/>
      <c r="BX15" s="336"/>
      <c r="BY15" s="336"/>
      <c r="BZ15" s="336"/>
      <c r="CA15" s="358"/>
      <c r="CB15" s="360"/>
      <c r="CC15" s="336"/>
      <c r="CD15" s="336"/>
      <c r="CE15" s="336"/>
      <c r="CF15" s="336"/>
      <c r="CG15" s="336"/>
      <c r="CH15" s="336"/>
      <c r="CI15" s="336"/>
      <c r="CJ15" s="362"/>
      <c r="CK15" s="247"/>
      <c r="CL15" s="203"/>
      <c r="CM15" s="4"/>
      <c r="CS15" s="233"/>
      <c r="DA15" s="178"/>
      <c r="DB15" s="364"/>
      <c r="DC15" s="365"/>
      <c r="DD15" s="365"/>
      <c r="DE15" s="365"/>
      <c r="DF15" s="365"/>
      <c r="DG15" s="365"/>
      <c r="DH15" s="365"/>
      <c r="DI15" s="365"/>
      <c r="DJ15" s="357"/>
      <c r="DK15" s="336"/>
      <c r="DL15" s="336"/>
      <c r="DM15" s="336"/>
      <c r="DN15" s="336"/>
      <c r="DO15" s="336"/>
      <c r="DP15" s="336"/>
      <c r="DQ15" s="336"/>
      <c r="DR15" s="358"/>
      <c r="DS15" s="360"/>
      <c r="DT15" s="336"/>
      <c r="DU15" s="336"/>
      <c r="DV15" s="336"/>
      <c r="DW15" s="336"/>
      <c r="DX15" s="336"/>
      <c r="DY15" s="336"/>
      <c r="DZ15" s="336"/>
      <c r="EA15" s="358"/>
      <c r="EB15" s="360"/>
      <c r="EC15" s="336"/>
      <c r="ED15" s="336"/>
      <c r="EE15" s="336"/>
      <c r="EF15" s="336"/>
      <c r="EG15" s="336"/>
      <c r="EH15" s="336"/>
      <c r="EI15" s="336"/>
      <c r="EJ15" s="362"/>
      <c r="EK15" s="247"/>
      <c r="EL15" s="203"/>
      <c r="EM15" s="4"/>
      <c r="ES15" s="233"/>
      <c r="FA15" s="178"/>
      <c r="FB15" s="364"/>
      <c r="FC15" s="365"/>
      <c r="FD15" s="365"/>
      <c r="FE15" s="365"/>
      <c r="FF15" s="365"/>
      <c r="FG15" s="365"/>
      <c r="FH15" s="365"/>
      <c r="FI15" s="365"/>
      <c r="FJ15" s="357"/>
      <c r="FK15" s="336"/>
      <c r="FL15" s="336"/>
      <c r="FM15" s="336"/>
      <c r="FN15" s="336"/>
      <c r="FO15" s="336"/>
      <c r="FP15" s="336"/>
      <c r="FQ15" s="336"/>
      <c r="FR15" s="358"/>
      <c r="FS15" s="360"/>
      <c r="FT15" s="336"/>
      <c r="FU15" s="336"/>
      <c r="FV15" s="336"/>
      <c r="FW15" s="336"/>
      <c r="FX15" s="336"/>
      <c r="FY15" s="336"/>
      <c r="FZ15" s="336"/>
      <c r="GA15" s="358"/>
      <c r="GB15" s="360"/>
      <c r="GC15" s="336"/>
      <c r="GD15" s="336"/>
      <c r="GE15" s="336"/>
      <c r="GF15" s="336"/>
      <c r="GG15" s="336"/>
      <c r="GH15" s="336"/>
      <c r="GI15" s="336"/>
      <c r="GJ15" s="362"/>
      <c r="GK15" s="247"/>
      <c r="GL15" s="203"/>
      <c r="GM15" s="4"/>
    </row>
    <row r="16" spans="1:200" ht="23.1" customHeight="1">
      <c r="A16" s="178"/>
      <c r="B16" s="318" t="s">
        <v>2447</v>
      </c>
      <c r="C16" s="319"/>
      <c r="D16" s="319"/>
      <c r="E16" s="319"/>
      <c r="F16" s="319"/>
      <c r="G16" s="319"/>
      <c r="H16" s="319"/>
      <c r="I16" s="319"/>
      <c r="J16" s="183"/>
      <c r="K16" s="308"/>
      <c r="L16" s="308"/>
      <c r="M16" s="308"/>
      <c r="N16" s="308"/>
      <c r="O16" s="308"/>
      <c r="P16" s="292" t="s">
        <v>46</v>
      </c>
      <c r="Q16" s="292"/>
      <c r="R16" s="193"/>
      <c r="S16" s="192"/>
      <c r="T16" s="308"/>
      <c r="U16" s="308"/>
      <c r="V16" s="308"/>
      <c r="W16" s="308"/>
      <c r="X16" s="308"/>
      <c r="Y16" s="292" t="s">
        <v>46</v>
      </c>
      <c r="Z16" s="292"/>
      <c r="AA16" s="193"/>
      <c r="AB16" s="192"/>
      <c r="AC16" s="308"/>
      <c r="AD16" s="308"/>
      <c r="AE16" s="308"/>
      <c r="AF16" s="308"/>
      <c r="AG16" s="308"/>
      <c r="AH16" s="292" t="s">
        <v>46</v>
      </c>
      <c r="AI16" s="292"/>
      <c r="AJ16" s="176"/>
      <c r="AK16" s="4"/>
      <c r="AL16" s="179"/>
      <c r="AM16" s="4" t="str">
        <f>IF(COUNTA(K16,T16,AC16)=0,"未入力","")</f>
        <v>未入力</v>
      </c>
      <c r="AN16" s="4"/>
      <c r="AS16" s="233"/>
      <c r="AT16" s="232" t="str">
        <f>IF(OR(AND(J$10&lt;&gt;"",COUNTA(K16)=0),
AND(S$10&lt;&gt;"",COUNTA(T16)=0),
AND(AB$10&lt;&gt;"",COUNTA(AC16)=0)),"未入力があります。",
IF(OR(AND(J$10="",COUNTA(K16)=1),AND(S$10="",COUNTA(T16)=1),
AND(AB$10="",COUNTA(AC16)=1)),"棟番号を入力してください。","")
)</f>
        <v/>
      </c>
      <c r="AU16" s="232"/>
      <c r="AV16" s="232"/>
      <c r="AW16" s="232"/>
      <c r="AX16" s="232"/>
      <c r="AY16" s="232"/>
      <c r="BA16" s="178"/>
      <c r="BB16" s="318" t="s">
        <v>2447</v>
      </c>
      <c r="BC16" s="319"/>
      <c r="BD16" s="319"/>
      <c r="BE16" s="319"/>
      <c r="BF16" s="319"/>
      <c r="BG16" s="319"/>
      <c r="BH16" s="319"/>
      <c r="BI16" s="319"/>
      <c r="BJ16" s="183"/>
      <c r="BK16" s="308"/>
      <c r="BL16" s="308"/>
      <c r="BM16" s="308"/>
      <c r="BN16" s="308"/>
      <c r="BO16" s="308"/>
      <c r="BP16" s="292" t="s">
        <v>46</v>
      </c>
      <c r="BQ16" s="292"/>
      <c r="BR16" s="193"/>
      <c r="BS16" s="192"/>
      <c r="BT16" s="308"/>
      <c r="BU16" s="308"/>
      <c r="BV16" s="308"/>
      <c r="BW16" s="308"/>
      <c r="BX16" s="308"/>
      <c r="BY16" s="292" t="s">
        <v>46</v>
      </c>
      <c r="BZ16" s="292"/>
      <c r="CA16" s="193"/>
      <c r="CB16" s="192"/>
      <c r="CC16" s="308"/>
      <c r="CD16" s="308"/>
      <c r="CE16" s="308"/>
      <c r="CF16" s="308"/>
      <c r="CG16" s="308"/>
      <c r="CH16" s="292" t="s">
        <v>46</v>
      </c>
      <c r="CI16" s="292"/>
      <c r="CJ16" s="176"/>
      <c r="CK16" s="4"/>
      <c r="CL16" s="179"/>
      <c r="CM16" s="4" t="str">
        <f>IF(COUNTA(BK16,BT16,CC16)=0,"未入力","")</f>
        <v>未入力</v>
      </c>
      <c r="CN16" s="4"/>
      <c r="CS16" s="233"/>
      <c r="CT16" s="232" t="str">
        <f>IF(OR(AND(BJ$10&lt;&gt;"",COUNTA(BK16)=0),
AND(BS$10&lt;&gt;"",COUNTA(BT16)=0),
AND(CB$10&lt;&gt;"",COUNTA(CC16)=0)),"未入力があります。",
IF(OR(AND(BJ$10="",COUNTA(BK16)=1),AND(BS$10="",COUNTA(BT16)=1),
AND(CB$10="",COUNTA(CC16)=1)),"棟番号を入力してください。","")
)</f>
        <v/>
      </c>
      <c r="CU16" s="232"/>
      <c r="CV16" s="232"/>
      <c r="CW16" s="232"/>
      <c r="CX16" s="232"/>
      <c r="CY16" s="232"/>
      <c r="DA16" s="178"/>
      <c r="DB16" s="318" t="s">
        <v>2447</v>
      </c>
      <c r="DC16" s="319"/>
      <c r="DD16" s="319"/>
      <c r="DE16" s="319"/>
      <c r="DF16" s="319"/>
      <c r="DG16" s="319"/>
      <c r="DH16" s="319"/>
      <c r="DI16" s="319"/>
      <c r="DJ16" s="183"/>
      <c r="DK16" s="308"/>
      <c r="DL16" s="308"/>
      <c r="DM16" s="308"/>
      <c r="DN16" s="308"/>
      <c r="DO16" s="308"/>
      <c r="DP16" s="292" t="s">
        <v>46</v>
      </c>
      <c r="DQ16" s="292"/>
      <c r="DR16" s="193"/>
      <c r="DS16" s="192"/>
      <c r="DT16" s="308"/>
      <c r="DU16" s="308"/>
      <c r="DV16" s="308"/>
      <c r="DW16" s="308"/>
      <c r="DX16" s="308"/>
      <c r="DY16" s="292" t="s">
        <v>46</v>
      </c>
      <c r="DZ16" s="292"/>
      <c r="EA16" s="193"/>
      <c r="EB16" s="192"/>
      <c r="EC16" s="308"/>
      <c r="ED16" s="308"/>
      <c r="EE16" s="308"/>
      <c r="EF16" s="308"/>
      <c r="EG16" s="308"/>
      <c r="EH16" s="292" t="s">
        <v>46</v>
      </c>
      <c r="EI16" s="292"/>
      <c r="EJ16" s="176"/>
      <c r="EK16" s="4"/>
      <c r="EL16" s="179"/>
      <c r="EM16" s="4" t="str">
        <f>IF(COUNTA(DK16,DT16,EC16)=0,"未入力","")</f>
        <v>未入力</v>
      </c>
      <c r="EN16" s="4"/>
      <c r="ES16" s="233"/>
      <c r="ET16" s="232" t="str">
        <f>IF(OR(AND(DJ$10&lt;&gt;"",COUNTA(DK16)=0),
AND(DS$10&lt;&gt;"",COUNTA(DT16)=0),
AND(EB$10&lt;&gt;"",COUNTA(EC16)=0)),"未入力があります。",
IF(OR(AND(DJ$10="",COUNTA(DK16)=1),AND(DS$10="",COUNTA(DT16)=1),
AND(EB$10="",COUNTA(EC16)=1)),"棟番号を入力してください。","")
)</f>
        <v/>
      </c>
      <c r="FA16" s="178"/>
      <c r="FB16" s="318" t="s">
        <v>2447</v>
      </c>
      <c r="FC16" s="319"/>
      <c r="FD16" s="319"/>
      <c r="FE16" s="319"/>
      <c r="FF16" s="319"/>
      <c r="FG16" s="319"/>
      <c r="FH16" s="319"/>
      <c r="FI16" s="319"/>
      <c r="FJ16" s="183"/>
      <c r="FK16" s="308"/>
      <c r="FL16" s="308"/>
      <c r="FM16" s="308"/>
      <c r="FN16" s="308"/>
      <c r="FO16" s="308"/>
      <c r="FP16" s="292" t="s">
        <v>46</v>
      </c>
      <c r="FQ16" s="292"/>
      <c r="FR16" s="193"/>
      <c r="FS16" s="192"/>
      <c r="FT16" s="308"/>
      <c r="FU16" s="308"/>
      <c r="FV16" s="308"/>
      <c r="FW16" s="308"/>
      <c r="FX16" s="308"/>
      <c r="FY16" s="292" t="s">
        <v>46</v>
      </c>
      <c r="FZ16" s="292"/>
      <c r="GA16" s="193"/>
      <c r="GB16" s="192"/>
      <c r="GC16" s="308"/>
      <c r="GD16" s="308"/>
      <c r="GE16" s="308"/>
      <c r="GF16" s="308"/>
      <c r="GG16" s="308"/>
      <c r="GH16" s="292" t="s">
        <v>46</v>
      </c>
      <c r="GI16" s="292"/>
      <c r="GJ16" s="176"/>
      <c r="GK16" s="4"/>
      <c r="GL16" s="179"/>
      <c r="GM16" s="4" t="str">
        <f>IF(COUNTA(FK16,FT16,GC16)=0,"未入力","")</f>
        <v>未入力</v>
      </c>
      <c r="GN16" s="4"/>
    </row>
    <row r="17" spans="1:198" ht="12" customHeight="1">
      <c r="A17" s="178"/>
      <c r="B17" s="339" t="s">
        <v>2448</v>
      </c>
      <c r="C17" s="340"/>
      <c r="D17" s="340"/>
      <c r="E17" s="340"/>
      <c r="F17" s="340"/>
      <c r="G17" s="340"/>
      <c r="H17" s="340"/>
      <c r="I17" s="340"/>
      <c r="J17" s="182"/>
      <c r="K17" s="3"/>
      <c r="L17" s="3"/>
      <c r="M17" s="3"/>
      <c r="N17" s="3"/>
      <c r="O17" s="3"/>
      <c r="P17" s="3"/>
      <c r="Q17" s="3"/>
      <c r="R17" s="195"/>
      <c r="S17" s="194"/>
      <c r="T17" s="352"/>
      <c r="U17" s="352"/>
      <c r="V17" s="352"/>
      <c r="W17" s="352"/>
      <c r="X17" s="352"/>
      <c r="Y17" s="3"/>
      <c r="Z17" s="3"/>
      <c r="AA17" s="195"/>
      <c r="AB17" s="194"/>
      <c r="AC17" s="3"/>
      <c r="AD17" s="3"/>
      <c r="AE17" s="3"/>
      <c r="AF17" s="3"/>
      <c r="AG17" s="3"/>
      <c r="AH17" s="3"/>
      <c r="AI17" s="3"/>
      <c r="AJ17" s="177"/>
      <c r="AK17" s="4"/>
      <c r="AL17" s="179"/>
      <c r="AM17" s="4"/>
      <c r="AN17" s="8"/>
      <c r="AO17" s="8"/>
      <c r="AP17" s="8"/>
      <c r="AS17" s="233">
        <f>COUNTIF(AN17:AN23, TRUE)</f>
        <v>0</v>
      </c>
      <c r="BA17" s="178"/>
      <c r="BB17" s="339" t="s">
        <v>2448</v>
      </c>
      <c r="BC17" s="340"/>
      <c r="BD17" s="340"/>
      <c r="BE17" s="340"/>
      <c r="BF17" s="340"/>
      <c r="BG17" s="340"/>
      <c r="BH17" s="340"/>
      <c r="BI17" s="340"/>
      <c r="BJ17" s="182"/>
      <c r="BK17" s="3"/>
      <c r="BL17" s="3"/>
      <c r="BM17" s="3"/>
      <c r="BN17" s="3"/>
      <c r="BO17" s="3"/>
      <c r="BP17" s="3"/>
      <c r="BQ17" s="3"/>
      <c r="BR17" s="195"/>
      <c r="BS17" s="194"/>
      <c r="BT17" s="352"/>
      <c r="BU17" s="352"/>
      <c r="BV17" s="352"/>
      <c r="BW17" s="352"/>
      <c r="BX17" s="352"/>
      <c r="BY17" s="3"/>
      <c r="BZ17" s="3"/>
      <c r="CA17" s="195"/>
      <c r="CB17" s="194"/>
      <c r="CC17" s="3"/>
      <c r="CD17" s="3"/>
      <c r="CE17" s="3"/>
      <c r="CF17" s="3"/>
      <c r="CG17" s="3"/>
      <c r="CH17" s="3"/>
      <c r="CI17" s="3"/>
      <c r="CJ17" s="177"/>
      <c r="CK17" s="4"/>
      <c r="CL17" s="179"/>
      <c r="CM17" s="4"/>
      <c r="CN17" s="8"/>
      <c r="CO17" s="8"/>
      <c r="CP17" s="8"/>
      <c r="CS17" s="233">
        <f>COUNTIF(CN17:CN23, TRUE)</f>
        <v>0</v>
      </c>
      <c r="DA17" s="178"/>
      <c r="DB17" s="339" t="s">
        <v>2448</v>
      </c>
      <c r="DC17" s="340"/>
      <c r="DD17" s="340"/>
      <c r="DE17" s="340"/>
      <c r="DF17" s="340"/>
      <c r="DG17" s="340"/>
      <c r="DH17" s="340"/>
      <c r="DI17" s="340"/>
      <c r="DJ17" s="182"/>
      <c r="DK17" s="3"/>
      <c r="DL17" s="3"/>
      <c r="DM17" s="3"/>
      <c r="DN17" s="3"/>
      <c r="DO17" s="3"/>
      <c r="DP17" s="3"/>
      <c r="DQ17" s="3"/>
      <c r="DR17" s="195"/>
      <c r="DS17" s="194"/>
      <c r="DT17" s="352"/>
      <c r="DU17" s="352"/>
      <c r="DV17" s="352"/>
      <c r="DW17" s="352"/>
      <c r="DX17" s="352"/>
      <c r="DY17" s="3"/>
      <c r="DZ17" s="3"/>
      <c r="EA17" s="195"/>
      <c r="EB17" s="194"/>
      <c r="EC17" s="3"/>
      <c r="ED17" s="3"/>
      <c r="EE17" s="3"/>
      <c r="EF17" s="3"/>
      <c r="EG17" s="3"/>
      <c r="EH17" s="3"/>
      <c r="EI17" s="3"/>
      <c r="EJ17" s="177"/>
      <c r="EK17" s="4"/>
      <c r="EL17" s="179"/>
      <c r="EM17" s="4"/>
      <c r="EN17" s="8"/>
      <c r="EO17" s="8"/>
      <c r="EP17" s="8"/>
      <c r="ES17" s="233">
        <f>COUNTIF(EN17:EN23, TRUE)</f>
        <v>0</v>
      </c>
      <c r="FA17" s="178"/>
      <c r="FB17" s="339" t="s">
        <v>2448</v>
      </c>
      <c r="FC17" s="340"/>
      <c r="FD17" s="340"/>
      <c r="FE17" s="340"/>
      <c r="FF17" s="340"/>
      <c r="FG17" s="340"/>
      <c r="FH17" s="340"/>
      <c r="FI17" s="340"/>
      <c r="FJ17" s="182"/>
      <c r="FK17" s="3"/>
      <c r="FL17" s="3"/>
      <c r="FM17" s="3"/>
      <c r="FN17" s="3"/>
      <c r="FO17" s="3"/>
      <c r="FP17" s="3"/>
      <c r="FQ17" s="3"/>
      <c r="FR17" s="195"/>
      <c r="FS17" s="194"/>
      <c r="FT17" s="352"/>
      <c r="FU17" s="352"/>
      <c r="FV17" s="352"/>
      <c r="FW17" s="352"/>
      <c r="FX17" s="352"/>
      <c r="FY17" s="3"/>
      <c r="FZ17" s="3"/>
      <c r="GA17" s="195"/>
      <c r="GB17" s="194"/>
      <c r="GC17" s="3"/>
      <c r="GD17" s="3"/>
      <c r="GE17" s="3"/>
      <c r="GF17" s="3"/>
      <c r="GG17" s="3"/>
      <c r="GH17" s="3"/>
      <c r="GI17" s="3"/>
      <c r="GJ17" s="177"/>
      <c r="GK17" s="4"/>
      <c r="GL17" s="179"/>
      <c r="GM17" s="4"/>
      <c r="GN17" s="8"/>
      <c r="GO17" s="8"/>
      <c r="GP17" s="8"/>
    </row>
    <row r="18" spans="1:198" ht="18.95" customHeight="1">
      <c r="A18" s="178"/>
      <c r="B18" s="341"/>
      <c r="C18" s="342"/>
      <c r="D18" s="342"/>
      <c r="E18" s="342"/>
      <c r="F18" s="342"/>
      <c r="G18" s="342"/>
      <c r="H18" s="342"/>
      <c r="I18" s="342"/>
      <c r="J18" s="180"/>
      <c r="K18" s="331"/>
      <c r="L18" s="331"/>
      <c r="M18" s="331"/>
      <c r="N18" s="331"/>
      <c r="O18" s="331"/>
      <c r="P18" s="336" t="s">
        <v>47</v>
      </c>
      <c r="Q18" s="336"/>
      <c r="R18" s="197"/>
      <c r="S18" s="196"/>
      <c r="T18" s="403"/>
      <c r="U18" s="403"/>
      <c r="V18" s="403"/>
      <c r="W18" s="403"/>
      <c r="X18" s="403"/>
      <c r="Y18" s="336" t="s">
        <v>2301</v>
      </c>
      <c r="Z18" s="336"/>
      <c r="AA18" s="197"/>
      <c r="AB18" s="196"/>
      <c r="AC18" s="331"/>
      <c r="AD18" s="331"/>
      <c r="AE18" s="331"/>
      <c r="AF18" s="331"/>
      <c r="AG18" s="331"/>
      <c r="AH18" s="336" t="s">
        <v>2301</v>
      </c>
      <c r="AI18" s="336"/>
      <c r="AJ18" s="181"/>
      <c r="AK18" s="4"/>
      <c r="AL18" s="179"/>
      <c r="AM18" s="209"/>
      <c r="AN18" s="8"/>
      <c r="AO18" s="8"/>
      <c r="AP18" s="8"/>
      <c r="AS18" s="233">
        <f>COUNTIF(AO17:AO23, TRUE)</f>
        <v>0</v>
      </c>
      <c r="AT18" s="232"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32"/>
      <c r="AV18" s="232"/>
      <c r="AW18" s="232"/>
      <c r="AX18" s="232"/>
      <c r="AY18" s="232"/>
      <c r="BA18" s="178"/>
      <c r="BB18" s="341"/>
      <c r="BC18" s="342"/>
      <c r="BD18" s="342"/>
      <c r="BE18" s="342"/>
      <c r="BF18" s="342"/>
      <c r="BG18" s="342"/>
      <c r="BH18" s="342"/>
      <c r="BI18" s="342"/>
      <c r="BJ18" s="180"/>
      <c r="BK18" s="331"/>
      <c r="BL18" s="331"/>
      <c r="BM18" s="331"/>
      <c r="BN18" s="331"/>
      <c r="BO18" s="331"/>
      <c r="BP18" s="336" t="s">
        <v>47</v>
      </c>
      <c r="BQ18" s="336"/>
      <c r="BR18" s="197"/>
      <c r="BS18" s="196"/>
      <c r="BT18" s="403"/>
      <c r="BU18" s="403"/>
      <c r="BV18" s="403"/>
      <c r="BW18" s="403"/>
      <c r="BX18" s="403"/>
      <c r="BY18" s="336" t="s">
        <v>2301</v>
      </c>
      <c r="BZ18" s="336"/>
      <c r="CA18" s="197"/>
      <c r="CB18" s="196"/>
      <c r="CC18" s="331"/>
      <c r="CD18" s="331"/>
      <c r="CE18" s="331"/>
      <c r="CF18" s="331"/>
      <c r="CG18" s="331"/>
      <c r="CH18" s="336" t="s">
        <v>2301</v>
      </c>
      <c r="CI18" s="336"/>
      <c r="CJ18" s="181"/>
      <c r="CK18" s="4"/>
      <c r="CL18" s="179"/>
      <c r="CM18" s="209"/>
      <c r="CN18" s="8"/>
      <c r="CO18" s="8"/>
      <c r="CP18" s="8"/>
      <c r="CS18" s="233">
        <f>COUNTIF(CO17:CO23, TRUE)</f>
        <v>0</v>
      </c>
      <c r="CT18" s="232"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32"/>
      <c r="CV18" s="232"/>
      <c r="CW18" s="232"/>
      <c r="CX18" s="232"/>
      <c r="CY18" s="232"/>
      <c r="DA18" s="178"/>
      <c r="DB18" s="341"/>
      <c r="DC18" s="342"/>
      <c r="DD18" s="342"/>
      <c r="DE18" s="342"/>
      <c r="DF18" s="342"/>
      <c r="DG18" s="342"/>
      <c r="DH18" s="342"/>
      <c r="DI18" s="342"/>
      <c r="DJ18" s="180"/>
      <c r="DK18" s="331"/>
      <c r="DL18" s="331"/>
      <c r="DM18" s="331"/>
      <c r="DN18" s="331"/>
      <c r="DO18" s="331"/>
      <c r="DP18" s="336" t="s">
        <v>47</v>
      </c>
      <c r="DQ18" s="336"/>
      <c r="DR18" s="197"/>
      <c r="DS18" s="196"/>
      <c r="DT18" s="403"/>
      <c r="DU18" s="403"/>
      <c r="DV18" s="403"/>
      <c r="DW18" s="403"/>
      <c r="DX18" s="403"/>
      <c r="DY18" s="336" t="s">
        <v>2301</v>
      </c>
      <c r="DZ18" s="336"/>
      <c r="EA18" s="197"/>
      <c r="EB18" s="196"/>
      <c r="EC18" s="331"/>
      <c r="ED18" s="331"/>
      <c r="EE18" s="331"/>
      <c r="EF18" s="331"/>
      <c r="EG18" s="331"/>
      <c r="EH18" s="336" t="s">
        <v>2301</v>
      </c>
      <c r="EI18" s="336"/>
      <c r="EJ18" s="181"/>
      <c r="EK18" s="4"/>
      <c r="EL18" s="179"/>
      <c r="EM18" s="209"/>
      <c r="EN18" s="8"/>
      <c r="EO18" s="8"/>
      <c r="EP18" s="8"/>
      <c r="ES18" s="233">
        <f>COUNTIF(EO17:EO23, TRUE)</f>
        <v>0</v>
      </c>
      <c r="ET18" s="232"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78"/>
      <c r="FB18" s="341"/>
      <c r="FC18" s="342"/>
      <c r="FD18" s="342"/>
      <c r="FE18" s="342"/>
      <c r="FF18" s="342"/>
      <c r="FG18" s="342"/>
      <c r="FH18" s="342"/>
      <c r="FI18" s="342"/>
      <c r="FJ18" s="180"/>
      <c r="FK18" s="331"/>
      <c r="FL18" s="331"/>
      <c r="FM18" s="331"/>
      <c r="FN18" s="331"/>
      <c r="FO18" s="331"/>
      <c r="FP18" s="336" t="s">
        <v>47</v>
      </c>
      <c r="FQ18" s="336"/>
      <c r="FR18" s="197"/>
      <c r="FS18" s="196"/>
      <c r="FT18" s="403"/>
      <c r="FU18" s="403"/>
      <c r="FV18" s="403"/>
      <c r="FW18" s="403"/>
      <c r="FX18" s="403"/>
      <c r="FY18" s="336" t="s">
        <v>2301</v>
      </c>
      <c r="FZ18" s="336"/>
      <c r="GA18" s="197"/>
      <c r="GB18" s="196"/>
      <c r="GC18" s="331"/>
      <c r="GD18" s="331"/>
      <c r="GE18" s="331"/>
      <c r="GF18" s="331"/>
      <c r="GG18" s="331"/>
      <c r="GH18" s="336" t="s">
        <v>2301</v>
      </c>
      <c r="GI18" s="336"/>
      <c r="GJ18" s="181"/>
      <c r="GK18" s="4"/>
      <c r="GL18" s="179"/>
      <c r="GM18" s="209"/>
      <c r="GN18" s="8"/>
      <c r="GO18" s="8"/>
      <c r="GP18" s="8"/>
    </row>
    <row r="19" spans="1:198" ht="8.4499999999999993" hidden="1" customHeight="1">
      <c r="A19" s="178"/>
      <c r="B19" s="244"/>
      <c r="C19" s="244"/>
      <c r="D19" s="244"/>
      <c r="E19" s="244"/>
      <c r="F19" s="244"/>
      <c r="G19" s="244"/>
      <c r="H19" s="244"/>
      <c r="I19" s="242"/>
      <c r="J19" s="178"/>
      <c r="K19" s="185"/>
      <c r="L19" s="185"/>
      <c r="M19" s="185"/>
      <c r="N19" s="185"/>
      <c r="O19" s="240"/>
      <c r="P19" s="240"/>
      <c r="Q19" s="4"/>
      <c r="R19" s="199"/>
      <c r="S19" s="198"/>
      <c r="T19" s="185"/>
      <c r="U19" s="185"/>
      <c r="V19" s="185"/>
      <c r="W19" s="185"/>
      <c r="X19" s="240"/>
      <c r="Y19" s="240"/>
      <c r="Z19" s="4"/>
      <c r="AA19" s="199"/>
      <c r="AB19" s="198"/>
      <c r="AC19" s="185"/>
      <c r="AD19" s="185"/>
      <c r="AE19" s="185"/>
      <c r="AF19" s="185"/>
      <c r="AG19" s="240"/>
      <c r="AH19" s="240"/>
      <c r="AI19" s="4"/>
      <c r="AJ19" s="179"/>
      <c r="AK19" s="4"/>
      <c r="AL19" s="179"/>
      <c r="AM19" s="239"/>
      <c r="AN19" s="8" t="b">
        <v>0</v>
      </c>
      <c r="AO19" s="8" t="b">
        <v>0</v>
      </c>
      <c r="AP19" s="8" t="b">
        <v>0</v>
      </c>
      <c r="AS19" s="233">
        <f>COUNTIF(AP17:AP23, TRUE)</f>
        <v>0</v>
      </c>
      <c r="AT19" s="232" t="str">
        <f>IF(OR(AND(J$10&lt;&gt;"",COUNTA(K19)=0),
AND(S$10&lt;&gt;"",COUNTA(T19)=0),
AND(AB$10&lt;&gt;"",COUNTA(AC19)=0)),"未入力があります。",
IF(OR(AND(J$10="",COUNTA(K19)=1),AND(S$10="",COUNTA(T19)=1),
AND(AB$10="",COUNTA(AC19)=1)),"棟番号を入力してください。","")
)</f>
        <v/>
      </c>
      <c r="AU19" s="232"/>
      <c r="AV19" s="232"/>
      <c r="AW19" s="232"/>
      <c r="AX19" s="232"/>
      <c r="AY19" s="232"/>
      <c r="BA19" s="178"/>
      <c r="BB19" s="244"/>
      <c r="BC19" s="244"/>
      <c r="BD19" s="244"/>
      <c r="BE19" s="244"/>
      <c r="BF19" s="244"/>
      <c r="BG19" s="244"/>
      <c r="BH19" s="244"/>
      <c r="BI19" s="242"/>
      <c r="BJ19" s="178"/>
      <c r="BK19" s="185"/>
      <c r="BL19" s="185"/>
      <c r="BM19" s="185"/>
      <c r="BN19" s="185"/>
      <c r="BO19" s="240"/>
      <c r="BP19" s="240"/>
      <c r="BQ19" s="4"/>
      <c r="BR19" s="199"/>
      <c r="BS19" s="198"/>
      <c r="BT19" s="185"/>
      <c r="BU19" s="185"/>
      <c r="BV19" s="185"/>
      <c r="BW19" s="185"/>
      <c r="BX19" s="240"/>
      <c r="BY19" s="240"/>
      <c r="BZ19" s="4"/>
      <c r="CA19" s="199"/>
      <c r="CB19" s="198"/>
      <c r="CC19" s="185"/>
      <c r="CD19" s="185"/>
      <c r="CE19" s="185"/>
      <c r="CF19" s="185"/>
      <c r="CG19" s="240"/>
      <c r="CH19" s="240"/>
      <c r="CI19" s="4"/>
      <c r="CJ19" s="179"/>
      <c r="CK19" s="4"/>
      <c r="CL19" s="179"/>
      <c r="CM19" s="239"/>
      <c r="CN19" s="8" t="b">
        <v>0</v>
      </c>
      <c r="CO19" s="8" t="b">
        <v>0</v>
      </c>
      <c r="CP19" s="8" t="b">
        <v>0</v>
      </c>
      <c r="CS19" s="233">
        <f>COUNTIF(CP17:CP23, TRUE)</f>
        <v>0</v>
      </c>
      <c r="CT19" s="232" t="str">
        <f>IF(OR(AND(BJ$10&lt;&gt;"",COUNTA(BK19)=0),
AND(BS$10&lt;&gt;"",COUNTA(BT19)=0),
AND(CB$10&lt;&gt;"",COUNTA(CC19)=0)),"未入力があります。",
IF(OR(AND(BJ$10="",COUNTA(BK19)=1),AND(BS$10="",COUNTA(BT19)=1),
AND(CB$10="",COUNTA(CC19)=1)),"棟番号を入力してください。","")
)</f>
        <v/>
      </c>
      <c r="CU19" s="232"/>
      <c r="CV19" s="232"/>
      <c r="CW19" s="232"/>
      <c r="CX19" s="232"/>
      <c r="CY19" s="232"/>
      <c r="DA19" s="178"/>
      <c r="DB19" s="244"/>
      <c r="DC19" s="244"/>
      <c r="DD19" s="244"/>
      <c r="DE19" s="244"/>
      <c r="DF19" s="244"/>
      <c r="DG19" s="244"/>
      <c r="DH19" s="244"/>
      <c r="DI19" s="242"/>
      <c r="DJ19" s="178"/>
      <c r="DK19" s="185"/>
      <c r="DL19" s="185"/>
      <c r="DM19" s="185"/>
      <c r="DN19" s="185"/>
      <c r="DO19" s="240"/>
      <c r="DP19" s="240"/>
      <c r="DQ19" s="4"/>
      <c r="DR19" s="199"/>
      <c r="DS19" s="198"/>
      <c r="DT19" s="185"/>
      <c r="DU19" s="185"/>
      <c r="DV19" s="185"/>
      <c r="DW19" s="185"/>
      <c r="DX19" s="240"/>
      <c r="DY19" s="240"/>
      <c r="DZ19" s="4"/>
      <c r="EA19" s="199"/>
      <c r="EB19" s="198"/>
      <c r="EC19" s="185"/>
      <c r="ED19" s="185"/>
      <c r="EE19" s="185"/>
      <c r="EF19" s="185"/>
      <c r="EG19" s="240"/>
      <c r="EH19" s="240"/>
      <c r="EI19" s="4"/>
      <c r="EJ19" s="179"/>
      <c r="EK19" s="4"/>
      <c r="EL19" s="179"/>
      <c r="EM19" s="239"/>
      <c r="EN19" s="8" t="b">
        <v>0</v>
      </c>
      <c r="EO19" s="8" t="b">
        <v>0</v>
      </c>
      <c r="EP19" s="8" t="b">
        <v>0</v>
      </c>
      <c r="ES19" s="233">
        <f>COUNTIF(EP17:EP23, TRUE)</f>
        <v>0</v>
      </c>
      <c r="ET19" s="232" t="str">
        <f>IF(OR(AND(DJ$10&lt;&gt;"",COUNTA(DK19)=0),
AND(DS$10&lt;&gt;"",COUNTA(DT19)=0),
AND(EB$10&lt;&gt;"",COUNTA(EC19)=0)),"未入力があります。",
IF(OR(AND(DJ$10="",COUNTA(DK19)=1),AND(DS$10="",COUNTA(DT19)=1),
AND(EB$10="",COUNTA(EC19)=1)),"棟番号を入力してください。","")
)</f>
        <v/>
      </c>
      <c r="FA19" s="178"/>
      <c r="FB19" s="244"/>
      <c r="FC19" s="244"/>
      <c r="FD19" s="244"/>
      <c r="FE19" s="244"/>
      <c r="FF19" s="244"/>
      <c r="FG19" s="244"/>
      <c r="FH19" s="244"/>
      <c r="FI19" s="242"/>
      <c r="FJ19" s="178"/>
      <c r="FK19" s="185"/>
      <c r="FL19" s="185"/>
      <c r="FM19" s="185"/>
      <c r="FN19" s="185"/>
      <c r="FO19" s="240"/>
      <c r="FP19" s="240"/>
      <c r="FQ19" s="4"/>
      <c r="FR19" s="199"/>
      <c r="FS19" s="198"/>
      <c r="FT19" s="185"/>
      <c r="FU19" s="185"/>
      <c r="FV19" s="185"/>
      <c r="FW19" s="185"/>
      <c r="FX19" s="240"/>
      <c r="FY19" s="240"/>
      <c r="FZ19" s="4"/>
      <c r="GA19" s="199"/>
      <c r="GB19" s="198"/>
      <c r="GC19" s="185"/>
      <c r="GD19" s="185"/>
      <c r="GE19" s="185"/>
      <c r="GF19" s="185"/>
      <c r="GG19" s="240"/>
      <c r="GH19" s="240"/>
      <c r="GI19" s="4"/>
      <c r="GJ19" s="179"/>
      <c r="GK19" s="4"/>
      <c r="GL19" s="179"/>
      <c r="GM19" s="239"/>
      <c r="GN19" s="8" t="b">
        <v>0</v>
      </c>
      <c r="GO19" s="8" t="b">
        <v>0</v>
      </c>
      <c r="GP19" s="8" t="b">
        <v>0</v>
      </c>
    </row>
    <row r="20" spans="1:198" ht="23.1" customHeight="1">
      <c r="A20" s="178"/>
      <c r="B20" s="339" t="s">
        <v>2449</v>
      </c>
      <c r="C20" s="340"/>
      <c r="D20" s="340"/>
      <c r="E20" s="340"/>
      <c r="F20" s="340"/>
      <c r="G20" s="340"/>
      <c r="H20" s="340"/>
      <c r="I20" s="379"/>
      <c r="J20" s="263" t="s">
        <v>2308</v>
      </c>
      <c r="K20" s="312" t="s">
        <v>2311</v>
      </c>
      <c r="L20" s="313"/>
      <c r="M20" s="314"/>
      <c r="N20" s="329"/>
      <c r="O20" s="329"/>
      <c r="P20" s="329"/>
      <c r="Q20" s="329"/>
      <c r="R20" s="330"/>
      <c r="S20" s="177" t="s">
        <v>2308</v>
      </c>
      <c r="T20" s="312" t="s">
        <v>2311</v>
      </c>
      <c r="U20" s="313"/>
      <c r="V20" s="314"/>
      <c r="W20" s="337"/>
      <c r="X20" s="329"/>
      <c r="Y20" s="329"/>
      <c r="Z20" s="329"/>
      <c r="AA20" s="330"/>
      <c r="AB20" s="177" t="s">
        <v>2308</v>
      </c>
      <c r="AC20" s="312" t="s">
        <v>2311</v>
      </c>
      <c r="AD20" s="313"/>
      <c r="AE20" s="314"/>
      <c r="AF20" s="337"/>
      <c r="AG20" s="329"/>
      <c r="AH20" s="329"/>
      <c r="AI20" s="329"/>
      <c r="AJ20" s="404"/>
      <c r="AK20" s="4"/>
      <c r="AL20" s="179"/>
      <c r="AM20" s="239" t="str">
        <f>AT20&amp;AT21&amp;AT22&amp;AT23&amp;AT24&amp;AT25</f>
        <v/>
      </c>
      <c r="AN20" s="8"/>
      <c r="AO20" s="8"/>
      <c r="AP20" s="8"/>
      <c r="AS20" s="233"/>
      <c r="AT20" s="232" t="str">
        <f>IF(OR(AND(N20="",COUNTA(N21)=1),
AND(W20="",COUNTA(W21)=1),
AND(AF20="",COUNTA(AF21)=1)),"未入力です。",
IF(OR(AND(J$10="",COUNTA(N20)=1),AND(S$10="",COUNTA(W20)=1),
AND(AB$10="",COUNTA(AF20)=1)),"棟番号を入力してください。",""))</f>
        <v/>
      </c>
      <c r="AU20" s="232"/>
      <c r="AV20" s="232"/>
      <c r="AW20" s="232"/>
      <c r="AX20" s="232"/>
      <c r="AY20" s="232"/>
      <c r="BA20" s="178"/>
      <c r="BB20" s="339" t="s">
        <v>2449</v>
      </c>
      <c r="BC20" s="340"/>
      <c r="BD20" s="340"/>
      <c r="BE20" s="340"/>
      <c r="BF20" s="340"/>
      <c r="BG20" s="340"/>
      <c r="BH20" s="340"/>
      <c r="BI20" s="379"/>
      <c r="BJ20" s="263" t="s">
        <v>2308</v>
      </c>
      <c r="BK20" s="312" t="s">
        <v>2311</v>
      </c>
      <c r="BL20" s="313"/>
      <c r="BM20" s="314"/>
      <c r="BN20" s="329"/>
      <c r="BO20" s="329"/>
      <c r="BP20" s="329"/>
      <c r="BQ20" s="329"/>
      <c r="BR20" s="330"/>
      <c r="BS20" s="177" t="s">
        <v>2308</v>
      </c>
      <c r="BT20" s="312" t="s">
        <v>2311</v>
      </c>
      <c r="BU20" s="313"/>
      <c r="BV20" s="314"/>
      <c r="BW20" s="337"/>
      <c r="BX20" s="329"/>
      <c r="BY20" s="329"/>
      <c r="BZ20" s="329"/>
      <c r="CA20" s="330"/>
      <c r="CB20" s="177" t="s">
        <v>2308</v>
      </c>
      <c r="CC20" s="312" t="s">
        <v>2311</v>
      </c>
      <c r="CD20" s="313"/>
      <c r="CE20" s="314"/>
      <c r="CF20" s="337"/>
      <c r="CG20" s="329"/>
      <c r="CH20" s="329"/>
      <c r="CI20" s="329"/>
      <c r="CJ20" s="404"/>
      <c r="CK20" s="4"/>
      <c r="CL20" s="179"/>
      <c r="CM20" s="239" t="str">
        <f>CT20&amp;CT21&amp;CT22&amp;CT23&amp;CT24&amp;CT25</f>
        <v/>
      </c>
      <c r="CN20" s="8"/>
      <c r="CO20" s="8"/>
      <c r="CP20" s="8"/>
      <c r="CS20" s="233"/>
      <c r="CT20" s="232" t="str">
        <f>IF(OR(AND(BN20="",COUNTA(BN21)=1),
AND(BW20="",COUNTA(BW21)=1),
AND(CF20="",COUNTA(CF21)=1)),"未入力です。",
IF(OR(AND(BJ$10="",COUNTA(BN20)=1),AND(BS$10="",COUNTA(BW20)=1),
AND(CB$10="",COUNTA(CF20)=1)),"棟番号を入力してください。",""))</f>
        <v/>
      </c>
      <c r="CU20" s="232"/>
      <c r="CV20" s="232"/>
      <c r="CW20" s="232"/>
      <c r="CX20" s="232"/>
      <c r="CY20" s="232"/>
      <c r="DA20" s="178"/>
      <c r="DB20" s="339" t="s">
        <v>2449</v>
      </c>
      <c r="DC20" s="340"/>
      <c r="DD20" s="340"/>
      <c r="DE20" s="340"/>
      <c r="DF20" s="340"/>
      <c r="DG20" s="340"/>
      <c r="DH20" s="340"/>
      <c r="DI20" s="379"/>
      <c r="DJ20" s="263" t="s">
        <v>2308</v>
      </c>
      <c r="DK20" s="312" t="s">
        <v>2311</v>
      </c>
      <c r="DL20" s="313"/>
      <c r="DM20" s="314"/>
      <c r="DN20" s="329"/>
      <c r="DO20" s="329"/>
      <c r="DP20" s="329"/>
      <c r="DQ20" s="329"/>
      <c r="DR20" s="330"/>
      <c r="DS20" s="177" t="s">
        <v>2308</v>
      </c>
      <c r="DT20" s="312" t="s">
        <v>2311</v>
      </c>
      <c r="DU20" s="313"/>
      <c r="DV20" s="314"/>
      <c r="DW20" s="337"/>
      <c r="DX20" s="329"/>
      <c r="DY20" s="329"/>
      <c r="DZ20" s="329"/>
      <c r="EA20" s="330"/>
      <c r="EB20" s="177" t="s">
        <v>2308</v>
      </c>
      <c r="EC20" s="312" t="s">
        <v>2311</v>
      </c>
      <c r="ED20" s="313"/>
      <c r="EE20" s="314"/>
      <c r="EF20" s="337"/>
      <c r="EG20" s="329"/>
      <c r="EH20" s="329"/>
      <c r="EI20" s="329"/>
      <c r="EJ20" s="404"/>
      <c r="EK20" s="4"/>
      <c r="EL20" s="179"/>
      <c r="EM20" s="239" t="str">
        <f>ET20&amp;ET21&amp;ET22&amp;ET23&amp;ET24&amp;ET25</f>
        <v/>
      </c>
      <c r="EN20" s="8"/>
      <c r="EO20" s="8"/>
      <c r="EP20" s="8"/>
      <c r="ES20" s="233"/>
      <c r="ET20" s="232" t="str">
        <f>IF(OR(AND(DN20="",COUNTA(DN21)=1),
AND(DW20="",COUNTA(DW21)=1),
AND(EF20="",COUNTA(EF21)=1)),"未入力です。",
IF(OR(AND(DJ$10="",COUNTA(DN20)=1),AND(DS$10="",COUNTA(DW20)=1),
AND(EB$10="",COUNTA(EF20)=1)),"棟番号を入力してください。",""))</f>
        <v/>
      </c>
      <c r="FA20" s="178"/>
      <c r="FB20" s="339" t="s">
        <v>2449</v>
      </c>
      <c r="FC20" s="340"/>
      <c r="FD20" s="340"/>
      <c r="FE20" s="340"/>
      <c r="FF20" s="340"/>
      <c r="FG20" s="340"/>
      <c r="FH20" s="340"/>
      <c r="FI20" s="379"/>
      <c r="FJ20" s="263" t="s">
        <v>2308</v>
      </c>
      <c r="FK20" s="312" t="s">
        <v>2311</v>
      </c>
      <c r="FL20" s="313"/>
      <c r="FM20" s="314"/>
      <c r="FN20" s="329"/>
      <c r="FO20" s="329"/>
      <c r="FP20" s="329"/>
      <c r="FQ20" s="329"/>
      <c r="FR20" s="330"/>
      <c r="FS20" s="177" t="s">
        <v>2308</v>
      </c>
      <c r="FT20" s="312" t="s">
        <v>2311</v>
      </c>
      <c r="FU20" s="313"/>
      <c r="FV20" s="314"/>
      <c r="FW20" s="337"/>
      <c r="FX20" s="329"/>
      <c r="FY20" s="329"/>
      <c r="FZ20" s="329"/>
      <c r="GA20" s="330"/>
      <c r="GB20" s="177" t="s">
        <v>2308</v>
      </c>
      <c r="GC20" s="312" t="s">
        <v>2311</v>
      </c>
      <c r="GD20" s="313"/>
      <c r="GE20" s="314"/>
      <c r="GF20" s="337"/>
      <c r="GG20" s="329"/>
      <c r="GH20" s="329"/>
      <c r="GI20" s="329"/>
      <c r="GJ20" s="404"/>
      <c r="GK20" s="4"/>
      <c r="GL20" s="179"/>
      <c r="GM20" s="239" t="str">
        <f>GT20&amp;GT21&amp;GT22&amp;GT23&amp;GT24&amp;GT25</f>
        <v/>
      </c>
      <c r="GN20" s="8"/>
      <c r="GO20" s="8"/>
      <c r="GP20" s="8"/>
    </row>
    <row r="21" spans="1:198" ht="23.1" customHeight="1">
      <c r="A21" s="178"/>
      <c r="B21" s="405"/>
      <c r="C21" s="392"/>
      <c r="D21" s="392"/>
      <c r="E21" s="392"/>
      <c r="F21" s="392"/>
      <c r="G21" s="392"/>
      <c r="H21" s="392"/>
      <c r="I21" s="406"/>
      <c r="J21" s="264"/>
      <c r="K21" s="312" t="s">
        <v>2312</v>
      </c>
      <c r="L21" s="313"/>
      <c r="M21" s="314"/>
      <c r="N21" s="334"/>
      <c r="O21" s="334"/>
      <c r="P21" s="334"/>
      <c r="Q21" s="334"/>
      <c r="R21" s="193" t="s">
        <v>47</v>
      </c>
      <c r="S21" s="181"/>
      <c r="T21" s="312" t="s">
        <v>2312</v>
      </c>
      <c r="U21" s="313"/>
      <c r="V21" s="313"/>
      <c r="W21" s="335"/>
      <c r="X21" s="292"/>
      <c r="Y21" s="292"/>
      <c r="Z21" s="292"/>
      <c r="AA21" s="193" t="s">
        <v>47</v>
      </c>
      <c r="AB21" s="181"/>
      <c r="AC21" s="312" t="s">
        <v>2312</v>
      </c>
      <c r="AD21" s="313"/>
      <c r="AE21" s="313"/>
      <c r="AF21" s="335"/>
      <c r="AG21" s="292"/>
      <c r="AH21" s="292"/>
      <c r="AI21" s="292"/>
      <c r="AJ21" s="176" t="s">
        <v>47</v>
      </c>
      <c r="AK21" s="4"/>
      <c r="AL21" s="179"/>
      <c r="AM21" s="239"/>
      <c r="AN21" s="8"/>
      <c r="AO21" s="8"/>
      <c r="AP21" s="8"/>
      <c r="AS21" s="233"/>
      <c r="AT21" s="232"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32"/>
      <c r="AV21" s="232"/>
      <c r="AW21" s="232"/>
      <c r="AX21" s="232"/>
      <c r="AY21" s="232"/>
      <c r="BA21" s="178"/>
      <c r="BB21" s="405"/>
      <c r="BC21" s="392"/>
      <c r="BD21" s="392"/>
      <c r="BE21" s="392"/>
      <c r="BF21" s="392"/>
      <c r="BG21" s="392"/>
      <c r="BH21" s="392"/>
      <c r="BI21" s="406"/>
      <c r="BJ21" s="264"/>
      <c r="BK21" s="312" t="s">
        <v>2312</v>
      </c>
      <c r="BL21" s="313"/>
      <c r="BM21" s="314"/>
      <c r="BN21" s="334"/>
      <c r="BO21" s="334"/>
      <c r="BP21" s="334"/>
      <c r="BQ21" s="334"/>
      <c r="BR21" s="193" t="s">
        <v>47</v>
      </c>
      <c r="BS21" s="181"/>
      <c r="BT21" s="312" t="s">
        <v>2312</v>
      </c>
      <c r="BU21" s="313"/>
      <c r="BV21" s="313"/>
      <c r="BW21" s="335"/>
      <c r="BX21" s="292"/>
      <c r="BY21" s="292"/>
      <c r="BZ21" s="292"/>
      <c r="CA21" s="193" t="s">
        <v>47</v>
      </c>
      <c r="CB21" s="181"/>
      <c r="CC21" s="312" t="s">
        <v>2312</v>
      </c>
      <c r="CD21" s="313"/>
      <c r="CE21" s="313"/>
      <c r="CF21" s="335"/>
      <c r="CG21" s="292"/>
      <c r="CH21" s="292"/>
      <c r="CI21" s="292"/>
      <c r="CJ21" s="176" t="s">
        <v>47</v>
      </c>
      <c r="CK21" s="4"/>
      <c r="CL21" s="179"/>
      <c r="CM21" s="239"/>
      <c r="CN21" s="8"/>
      <c r="CO21" s="8"/>
      <c r="CP21" s="8"/>
      <c r="CS21" s="233"/>
      <c r="CT21" s="232"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32"/>
      <c r="CV21" s="232"/>
      <c r="CW21" s="232"/>
      <c r="CX21" s="232"/>
      <c r="CY21" s="232"/>
      <c r="DA21" s="178"/>
      <c r="DB21" s="405"/>
      <c r="DC21" s="392"/>
      <c r="DD21" s="392"/>
      <c r="DE21" s="392"/>
      <c r="DF21" s="392"/>
      <c r="DG21" s="392"/>
      <c r="DH21" s="392"/>
      <c r="DI21" s="406"/>
      <c r="DJ21" s="264"/>
      <c r="DK21" s="312" t="s">
        <v>2312</v>
      </c>
      <c r="DL21" s="313"/>
      <c r="DM21" s="314"/>
      <c r="DN21" s="334"/>
      <c r="DO21" s="334"/>
      <c r="DP21" s="334"/>
      <c r="DQ21" s="334"/>
      <c r="DR21" s="193" t="s">
        <v>47</v>
      </c>
      <c r="DS21" s="181"/>
      <c r="DT21" s="312" t="s">
        <v>2312</v>
      </c>
      <c r="DU21" s="313"/>
      <c r="DV21" s="313"/>
      <c r="DW21" s="335"/>
      <c r="DX21" s="292"/>
      <c r="DY21" s="292"/>
      <c r="DZ21" s="292"/>
      <c r="EA21" s="193" t="s">
        <v>47</v>
      </c>
      <c r="EB21" s="181"/>
      <c r="EC21" s="312" t="s">
        <v>2312</v>
      </c>
      <c r="ED21" s="313"/>
      <c r="EE21" s="313"/>
      <c r="EF21" s="335"/>
      <c r="EG21" s="292"/>
      <c r="EH21" s="292"/>
      <c r="EI21" s="292"/>
      <c r="EJ21" s="176" t="s">
        <v>47</v>
      </c>
      <c r="EK21" s="4"/>
      <c r="EL21" s="179"/>
      <c r="EM21" s="239"/>
      <c r="EN21" s="8"/>
      <c r="EO21" s="8"/>
      <c r="EP21" s="8"/>
      <c r="ES21" s="233"/>
      <c r="ET21" s="232"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78"/>
      <c r="FB21" s="405"/>
      <c r="FC21" s="392"/>
      <c r="FD21" s="392"/>
      <c r="FE21" s="392"/>
      <c r="FF21" s="392"/>
      <c r="FG21" s="392"/>
      <c r="FH21" s="392"/>
      <c r="FI21" s="406"/>
      <c r="FJ21" s="264"/>
      <c r="FK21" s="312" t="s">
        <v>2312</v>
      </c>
      <c r="FL21" s="313"/>
      <c r="FM21" s="314"/>
      <c r="FN21" s="334"/>
      <c r="FO21" s="334"/>
      <c r="FP21" s="334"/>
      <c r="FQ21" s="334"/>
      <c r="FR21" s="193" t="s">
        <v>47</v>
      </c>
      <c r="FS21" s="181"/>
      <c r="FT21" s="312" t="s">
        <v>2312</v>
      </c>
      <c r="FU21" s="313"/>
      <c r="FV21" s="313"/>
      <c r="FW21" s="335"/>
      <c r="FX21" s="292"/>
      <c r="FY21" s="292"/>
      <c r="FZ21" s="292"/>
      <c r="GA21" s="193" t="s">
        <v>47</v>
      </c>
      <c r="GB21" s="181"/>
      <c r="GC21" s="312" t="s">
        <v>2312</v>
      </c>
      <c r="GD21" s="313"/>
      <c r="GE21" s="313"/>
      <c r="GF21" s="335"/>
      <c r="GG21" s="292"/>
      <c r="GH21" s="292"/>
      <c r="GI21" s="292"/>
      <c r="GJ21" s="176" t="s">
        <v>47</v>
      </c>
      <c r="GK21" s="4"/>
      <c r="GL21" s="179"/>
      <c r="GM21" s="239"/>
      <c r="GN21" s="8"/>
      <c r="GO21" s="8"/>
      <c r="GP21" s="8"/>
    </row>
    <row r="22" spans="1:198" ht="23.1" customHeight="1">
      <c r="A22" s="178"/>
      <c r="B22" s="405"/>
      <c r="C22" s="392"/>
      <c r="D22" s="392"/>
      <c r="E22" s="392"/>
      <c r="F22" s="392"/>
      <c r="G22" s="392"/>
      <c r="H22" s="392"/>
      <c r="I22" s="406"/>
      <c r="J22" s="263" t="s">
        <v>2309</v>
      </c>
      <c r="K22" s="312" t="s">
        <v>2311</v>
      </c>
      <c r="L22" s="313"/>
      <c r="M22" s="314"/>
      <c r="N22" s="329"/>
      <c r="O22" s="329"/>
      <c r="P22" s="329"/>
      <c r="Q22" s="329"/>
      <c r="R22" s="330"/>
      <c r="S22" s="177" t="s">
        <v>2309</v>
      </c>
      <c r="T22" s="312" t="s">
        <v>2311</v>
      </c>
      <c r="U22" s="313"/>
      <c r="V22" s="314"/>
      <c r="W22" s="337"/>
      <c r="X22" s="329"/>
      <c r="Y22" s="329"/>
      <c r="Z22" s="329"/>
      <c r="AA22" s="330"/>
      <c r="AB22" s="177" t="s">
        <v>2309</v>
      </c>
      <c r="AC22" s="312" t="s">
        <v>2311</v>
      </c>
      <c r="AD22" s="313"/>
      <c r="AE22" s="314"/>
      <c r="AF22" s="337"/>
      <c r="AG22" s="329"/>
      <c r="AH22" s="329"/>
      <c r="AI22" s="329"/>
      <c r="AJ22" s="404"/>
      <c r="AK22" s="4"/>
      <c r="AL22" s="179"/>
      <c r="AM22" s="239"/>
      <c r="AN22" s="8"/>
      <c r="AO22" s="8"/>
      <c r="AP22" s="8"/>
      <c r="AS22" s="233"/>
      <c r="AT22" s="232" t="str">
        <f>IF(OR(AND(N22="",COUNTA(N23)=1),
AND(W22="",COUNTA(W23)=1),
AND(AF22="",COUNTA(AF23)=1)),"未入力です。",
IF(OR(AND(J$10="",COUNTA(N22)=1),AND(S$10="",COUNTA(W22)=1),
AND(AB$10="",COUNTA(AF22)=1)),"棟番号を入力してください。",""))</f>
        <v/>
      </c>
      <c r="AU22" s="232"/>
      <c r="AV22" s="232"/>
      <c r="AW22" s="232"/>
      <c r="AX22" s="232"/>
      <c r="AY22" s="232"/>
      <c r="BA22" s="178"/>
      <c r="BB22" s="405"/>
      <c r="BC22" s="392"/>
      <c r="BD22" s="392"/>
      <c r="BE22" s="392"/>
      <c r="BF22" s="392"/>
      <c r="BG22" s="392"/>
      <c r="BH22" s="392"/>
      <c r="BI22" s="406"/>
      <c r="BJ22" s="263" t="s">
        <v>2309</v>
      </c>
      <c r="BK22" s="312" t="s">
        <v>2311</v>
      </c>
      <c r="BL22" s="313"/>
      <c r="BM22" s="314"/>
      <c r="BN22" s="329"/>
      <c r="BO22" s="329"/>
      <c r="BP22" s="329"/>
      <c r="BQ22" s="329"/>
      <c r="BR22" s="330"/>
      <c r="BS22" s="177" t="s">
        <v>2309</v>
      </c>
      <c r="BT22" s="312" t="s">
        <v>2311</v>
      </c>
      <c r="BU22" s="313"/>
      <c r="BV22" s="314"/>
      <c r="BW22" s="337"/>
      <c r="BX22" s="329"/>
      <c r="BY22" s="329"/>
      <c r="BZ22" s="329"/>
      <c r="CA22" s="330"/>
      <c r="CB22" s="177" t="s">
        <v>2309</v>
      </c>
      <c r="CC22" s="312" t="s">
        <v>2311</v>
      </c>
      <c r="CD22" s="313"/>
      <c r="CE22" s="314"/>
      <c r="CF22" s="337"/>
      <c r="CG22" s="329"/>
      <c r="CH22" s="329"/>
      <c r="CI22" s="329"/>
      <c r="CJ22" s="404"/>
      <c r="CK22" s="4"/>
      <c r="CL22" s="179"/>
      <c r="CM22" s="239"/>
      <c r="CN22" s="8"/>
      <c r="CO22" s="8"/>
      <c r="CP22" s="8"/>
      <c r="CS22" s="233"/>
      <c r="CT22" s="232" t="str">
        <f>IF(OR(AND(BN22="",COUNTA(BN23)=1),
AND(BW22="",COUNTA(BW23)=1),
AND(CF22="",COUNTA(CF23)=1)),"未入力です。",
IF(OR(AND(BJ$10="",COUNTA(BN22)=1),AND(BS$10="",COUNTA(BW22)=1),
AND(CB$10="",COUNTA(CF22)=1)),"棟番号を入力してください。",""))</f>
        <v/>
      </c>
      <c r="CU22" s="232"/>
      <c r="CV22" s="232"/>
      <c r="CW22" s="232"/>
      <c r="CX22" s="232"/>
      <c r="CY22" s="232"/>
      <c r="DA22" s="178"/>
      <c r="DB22" s="405"/>
      <c r="DC22" s="392"/>
      <c r="DD22" s="392"/>
      <c r="DE22" s="392"/>
      <c r="DF22" s="392"/>
      <c r="DG22" s="392"/>
      <c r="DH22" s="392"/>
      <c r="DI22" s="406"/>
      <c r="DJ22" s="263" t="s">
        <v>2309</v>
      </c>
      <c r="DK22" s="312" t="s">
        <v>2311</v>
      </c>
      <c r="DL22" s="313"/>
      <c r="DM22" s="314"/>
      <c r="DN22" s="329"/>
      <c r="DO22" s="329"/>
      <c r="DP22" s="329"/>
      <c r="DQ22" s="329"/>
      <c r="DR22" s="330"/>
      <c r="DS22" s="177" t="s">
        <v>2309</v>
      </c>
      <c r="DT22" s="312" t="s">
        <v>2311</v>
      </c>
      <c r="DU22" s="313"/>
      <c r="DV22" s="314"/>
      <c r="DW22" s="337"/>
      <c r="DX22" s="329"/>
      <c r="DY22" s="329"/>
      <c r="DZ22" s="329"/>
      <c r="EA22" s="330"/>
      <c r="EB22" s="177" t="s">
        <v>2309</v>
      </c>
      <c r="EC22" s="312" t="s">
        <v>2311</v>
      </c>
      <c r="ED22" s="313"/>
      <c r="EE22" s="314"/>
      <c r="EF22" s="337"/>
      <c r="EG22" s="329"/>
      <c r="EH22" s="329"/>
      <c r="EI22" s="329"/>
      <c r="EJ22" s="404"/>
      <c r="EK22" s="4"/>
      <c r="EL22" s="179"/>
      <c r="EM22" s="239"/>
      <c r="EN22" s="8"/>
      <c r="EO22" s="8"/>
      <c r="EP22" s="8"/>
      <c r="ES22" s="233"/>
      <c r="ET22" s="232" t="str">
        <f>IF(OR(AND(DN22="",COUNTA(DN23)=1),
AND(DW22="",COUNTA(DW23)=1),
AND(EF22="",COUNTA(EF23)=1)),"未入力です。",
IF(OR(AND(DJ$10="",COUNTA(DN22)=1),AND(DS$10="",COUNTA(DW22)=1),
AND(EB$10="",COUNTA(EF22)=1)),"棟番号を入力してください。",""))</f>
        <v/>
      </c>
      <c r="FA22" s="178"/>
      <c r="FB22" s="405"/>
      <c r="FC22" s="392"/>
      <c r="FD22" s="392"/>
      <c r="FE22" s="392"/>
      <c r="FF22" s="392"/>
      <c r="FG22" s="392"/>
      <c r="FH22" s="392"/>
      <c r="FI22" s="406"/>
      <c r="FJ22" s="263" t="s">
        <v>2309</v>
      </c>
      <c r="FK22" s="312" t="s">
        <v>2311</v>
      </c>
      <c r="FL22" s="313"/>
      <c r="FM22" s="314"/>
      <c r="FN22" s="329"/>
      <c r="FO22" s="329"/>
      <c r="FP22" s="329"/>
      <c r="FQ22" s="329"/>
      <c r="FR22" s="330"/>
      <c r="FS22" s="177" t="s">
        <v>2309</v>
      </c>
      <c r="FT22" s="312" t="s">
        <v>2311</v>
      </c>
      <c r="FU22" s="313"/>
      <c r="FV22" s="314"/>
      <c r="FW22" s="337"/>
      <c r="FX22" s="329"/>
      <c r="FY22" s="329"/>
      <c r="FZ22" s="329"/>
      <c r="GA22" s="330"/>
      <c r="GB22" s="177" t="s">
        <v>2309</v>
      </c>
      <c r="GC22" s="312" t="s">
        <v>2311</v>
      </c>
      <c r="GD22" s="313"/>
      <c r="GE22" s="314"/>
      <c r="GF22" s="337"/>
      <c r="GG22" s="329"/>
      <c r="GH22" s="329"/>
      <c r="GI22" s="329"/>
      <c r="GJ22" s="404"/>
      <c r="GK22" s="4"/>
      <c r="GL22" s="179"/>
      <c r="GM22" s="239"/>
      <c r="GN22" s="8"/>
      <c r="GO22" s="8"/>
      <c r="GP22" s="8"/>
    </row>
    <row r="23" spans="1:198" ht="23.1" customHeight="1">
      <c r="A23" s="178"/>
      <c r="B23" s="405"/>
      <c r="C23" s="392"/>
      <c r="D23" s="392"/>
      <c r="E23" s="392"/>
      <c r="F23" s="392"/>
      <c r="G23" s="392"/>
      <c r="H23" s="392"/>
      <c r="I23" s="406"/>
      <c r="J23" s="264"/>
      <c r="K23" s="312" t="s">
        <v>2312</v>
      </c>
      <c r="L23" s="313"/>
      <c r="M23" s="314"/>
      <c r="N23" s="334"/>
      <c r="O23" s="334"/>
      <c r="P23" s="334"/>
      <c r="Q23" s="334"/>
      <c r="R23" s="193" t="s">
        <v>47</v>
      </c>
      <c r="S23" s="181"/>
      <c r="T23" s="312" t="s">
        <v>2312</v>
      </c>
      <c r="U23" s="313"/>
      <c r="V23" s="313"/>
      <c r="W23" s="335"/>
      <c r="X23" s="292"/>
      <c r="Y23" s="292"/>
      <c r="Z23" s="292"/>
      <c r="AA23" s="193" t="s">
        <v>47</v>
      </c>
      <c r="AB23" s="181"/>
      <c r="AC23" s="312" t="s">
        <v>2312</v>
      </c>
      <c r="AD23" s="313"/>
      <c r="AE23" s="313"/>
      <c r="AF23" s="335"/>
      <c r="AG23" s="292"/>
      <c r="AH23" s="292"/>
      <c r="AI23" s="292"/>
      <c r="AJ23" s="176" t="s">
        <v>47</v>
      </c>
      <c r="AK23" s="4"/>
      <c r="AL23" s="179"/>
      <c r="AM23" s="239"/>
      <c r="AN23" s="8"/>
      <c r="AO23" s="8"/>
      <c r="AP23" s="8"/>
      <c r="AS23" s="233"/>
      <c r="AT23" s="232"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32"/>
      <c r="AV23" s="232"/>
      <c r="AW23" s="232"/>
      <c r="AX23" s="232"/>
      <c r="AY23" s="232"/>
      <c r="BA23" s="178"/>
      <c r="BB23" s="405"/>
      <c r="BC23" s="392"/>
      <c r="BD23" s="392"/>
      <c r="BE23" s="392"/>
      <c r="BF23" s="392"/>
      <c r="BG23" s="392"/>
      <c r="BH23" s="392"/>
      <c r="BI23" s="406"/>
      <c r="BJ23" s="264"/>
      <c r="BK23" s="312" t="s">
        <v>2312</v>
      </c>
      <c r="BL23" s="313"/>
      <c r="BM23" s="314"/>
      <c r="BN23" s="334"/>
      <c r="BO23" s="334"/>
      <c r="BP23" s="334"/>
      <c r="BQ23" s="334"/>
      <c r="BR23" s="193" t="s">
        <v>47</v>
      </c>
      <c r="BS23" s="181"/>
      <c r="BT23" s="312" t="s">
        <v>2312</v>
      </c>
      <c r="BU23" s="313"/>
      <c r="BV23" s="313"/>
      <c r="BW23" s="335"/>
      <c r="BX23" s="292"/>
      <c r="BY23" s="292"/>
      <c r="BZ23" s="292"/>
      <c r="CA23" s="193" t="s">
        <v>47</v>
      </c>
      <c r="CB23" s="181"/>
      <c r="CC23" s="312" t="s">
        <v>2312</v>
      </c>
      <c r="CD23" s="313"/>
      <c r="CE23" s="313"/>
      <c r="CF23" s="335"/>
      <c r="CG23" s="292"/>
      <c r="CH23" s="292"/>
      <c r="CI23" s="292"/>
      <c r="CJ23" s="176" t="s">
        <v>47</v>
      </c>
      <c r="CK23" s="4"/>
      <c r="CL23" s="179"/>
      <c r="CM23" s="239"/>
      <c r="CN23" s="8"/>
      <c r="CO23" s="8"/>
      <c r="CP23" s="8"/>
      <c r="CS23" s="233"/>
      <c r="CT23" s="232"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32"/>
      <c r="CV23" s="232"/>
      <c r="CW23" s="232"/>
      <c r="CX23" s="232"/>
      <c r="CY23" s="232"/>
      <c r="DA23" s="178"/>
      <c r="DB23" s="405"/>
      <c r="DC23" s="392"/>
      <c r="DD23" s="392"/>
      <c r="DE23" s="392"/>
      <c r="DF23" s="392"/>
      <c r="DG23" s="392"/>
      <c r="DH23" s="392"/>
      <c r="DI23" s="406"/>
      <c r="DJ23" s="264"/>
      <c r="DK23" s="312" t="s">
        <v>2312</v>
      </c>
      <c r="DL23" s="313"/>
      <c r="DM23" s="314"/>
      <c r="DN23" s="334"/>
      <c r="DO23" s="334"/>
      <c r="DP23" s="334"/>
      <c r="DQ23" s="334"/>
      <c r="DR23" s="193" t="s">
        <v>47</v>
      </c>
      <c r="DS23" s="181"/>
      <c r="DT23" s="312" t="s">
        <v>2312</v>
      </c>
      <c r="DU23" s="313"/>
      <c r="DV23" s="313"/>
      <c r="DW23" s="335"/>
      <c r="DX23" s="292"/>
      <c r="DY23" s="292"/>
      <c r="DZ23" s="292"/>
      <c r="EA23" s="193" t="s">
        <v>47</v>
      </c>
      <c r="EB23" s="181"/>
      <c r="EC23" s="312" t="s">
        <v>2312</v>
      </c>
      <c r="ED23" s="313"/>
      <c r="EE23" s="313"/>
      <c r="EF23" s="335"/>
      <c r="EG23" s="292"/>
      <c r="EH23" s="292"/>
      <c r="EI23" s="292"/>
      <c r="EJ23" s="176" t="s">
        <v>47</v>
      </c>
      <c r="EK23" s="4"/>
      <c r="EL23" s="179"/>
      <c r="EM23" s="239"/>
      <c r="EN23" s="8"/>
      <c r="EO23" s="8"/>
      <c r="EP23" s="8"/>
      <c r="ES23" s="233"/>
      <c r="ET23" s="232"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78"/>
      <c r="FB23" s="405"/>
      <c r="FC23" s="392"/>
      <c r="FD23" s="392"/>
      <c r="FE23" s="392"/>
      <c r="FF23" s="392"/>
      <c r="FG23" s="392"/>
      <c r="FH23" s="392"/>
      <c r="FI23" s="406"/>
      <c r="FJ23" s="264"/>
      <c r="FK23" s="312" t="s">
        <v>2312</v>
      </c>
      <c r="FL23" s="313"/>
      <c r="FM23" s="314"/>
      <c r="FN23" s="334"/>
      <c r="FO23" s="334"/>
      <c r="FP23" s="334"/>
      <c r="FQ23" s="334"/>
      <c r="FR23" s="193" t="s">
        <v>47</v>
      </c>
      <c r="FS23" s="181"/>
      <c r="FT23" s="312" t="s">
        <v>2312</v>
      </c>
      <c r="FU23" s="313"/>
      <c r="FV23" s="313"/>
      <c r="FW23" s="335"/>
      <c r="FX23" s="292"/>
      <c r="FY23" s="292"/>
      <c r="FZ23" s="292"/>
      <c r="GA23" s="193" t="s">
        <v>47</v>
      </c>
      <c r="GB23" s="181"/>
      <c r="GC23" s="312" t="s">
        <v>2312</v>
      </c>
      <c r="GD23" s="313"/>
      <c r="GE23" s="313"/>
      <c r="GF23" s="335"/>
      <c r="GG23" s="292"/>
      <c r="GH23" s="292"/>
      <c r="GI23" s="292"/>
      <c r="GJ23" s="176" t="s">
        <v>47</v>
      </c>
      <c r="GK23" s="4"/>
      <c r="GL23" s="179"/>
      <c r="GM23" s="239"/>
      <c r="GN23" s="8"/>
      <c r="GO23" s="8"/>
      <c r="GP23" s="8"/>
    </row>
    <row r="24" spans="1:198" ht="23.1" customHeight="1">
      <c r="A24" s="178"/>
      <c r="B24" s="405"/>
      <c r="C24" s="392"/>
      <c r="D24" s="392"/>
      <c r="E24" s="392"/>
      <c r="F24" s="392"/>
      <c r="G24" s="392"/>
      <c r="H24" s="392"/>
      <c r="I24" s="406"/>
      <c r="J24" s="182" t="s">
        <v>2310</v>
      </c>
      <c r="K24" s="312" t="s">
        <v>2311</v>
      </c>
      <c r="L24" s="313"/>
      <c r="M24" s="314"/>
      <c r="N24" s="329"/>
      <c r="O24" s="329"/>
      <c r="P24" s="329"/>
      <c r="Q24" s="329"/>
      <c r="R24" s="330"/>
      <c r="S24" s="3" t="s">
        <v>2310</v>
      </c>
      <c r="T24" s="312" t="s">
        <v>2311</v>
      </c>
      <c r="U24" s="313"/>
      <c r="V24" s="314"/>
      <c r="W24" s="337"/>
      <c r="X24" s="329"/>
      <c r="Y24" s="329"/>
      <c r="Z24" s="329"/>
      <c r="AA24" s="330"/>
      <c r="AB24" s="3" t="s">
        <v>2310</v>
      </c>
      <c r="AC24" s="312" t="s">
        <v>2311</v>
      </c>
      <c r="AD24" s="313"/>
      <c r="AE24" s="314"/>
      <c r="AF24" s="337"/>
      <c r="AG24" s="329"/>
      <c r="AH24" s="329"/>
      <c r="AI24" s="329"/>
      <c r="AJ24" s="404"/>
      <c r="AK24" s="4"/>
      <c r="AL24" s="179"/>
      <c r="AM24" s="239"/>
      <c r="AN24" s="8"/>
      <c r="AO24" s="8"/>
      <c r="AP24" s="8"/>
      <c r="AS24" s="233"/>
      <c r="AT24" s="232" t="str">
        <f>IF(OR(AND(N24="",COUNTA(N25)=1),
AND(W24="",COUNTA(W25)=1),
AND(AF24="",COUNTA(AF25)=1)),"未入力です。",
IF(OR(AND(J$10="",COUNTA(N24)=1),AND(S$10="",COUNTA(W24)=1),
AND(AB$10="",COUNTA(AF24)=1)),"棟番号を入力してください。",""))</f>
        <v/>
      </c>
      <c r="AU24" s="232"/>
      <c r="AV24" s="232"/>
      <c r="AW24" s="232"/>
      <c r="AX24" s="232"/>
      <c r="AY24" s="232"/>
      <c r="BA24" s="178"/>
      <c r="BB24" s="405"/>
      <c r="BC24" s="392"/>
      <c r="BD24" s="392"/>
      <c r="BE24" s="392"/>
      <c r="BF24" s="392"/>
      <c r="BG24" s="392"/>
      <c r="BH24" s="392"/>
      <c r="BI24" s="406"/>
      <c r="BJ24" s="182" t="s">
        <v>2310</v>
      </c>
      <c r="BK24" s="312" t="s">
        <v>2311</v>
      </c>
      <c r="BL24" s="313"/>
      <c r="BM24" s="314"/>
      <c r="BN24" s="329"/>
      <c r="BO24" s="329"/>
      <c r="BP24" s="329"/>
      <c r="BQ24" s="329"/>
      <c r="BR24" s="330"/>
      <c r="BS24" s="3" t="s">
        <v>2310</v>
      </c>
      <c r="BT24" s="312" t="s">
        <v>2311</v>
      </c>
      <c r="BU24" s="313"/>
      <c r="BV24" s="314"/>
      <c r="BW24" s="337"/>
      <c r="BX24" s="329"/>
      <c r="BY24" s="329"/>
      <c r="BZ24" s="329"/>
      <c r="CA24" s="330"/>
      <c r="CB24" s="3" t="s">
        <v>2310</v>
      </c>
      <c r="CC24" s="312" t="s">
        <v>2311</v>
      </c>
      <c r="CD24" s="313"/>
      <c r="CE24" s="314"/>
      <c r="CF24" s="337"/>
      <c r="CG24" s="329"/>
      <c r="CH24" s="329"/>
      <c r="CI24" s="329"/>
      <c r="CJ24" s="404"/>
      <c r="CK24" s="4"/>
      <c r="CL24" s="179"/>
      <c r="CM24" s="239"/>
      <c r="CN24" s="8"/>
      <c r="CO24" s="8"/>
      <c r="CP24" s="8"/>
      <c r="CS24" s="233"/>
      <c r="CT24" s="232" t="str">
        <f>IF(OR(AND(BN24="",COUNTA(BN25)=1),
AND(BW24="",COUNTA(BW25)=1),
AND(CF24="",COUNTA(CF25)=1)),"未入力です。",
IF(OR(AND(BJ$10="",COUNTA(BN24)=1),AND(BS$10="",COUNTA(BW24)=1),
AND(CB$10="",COUNTA(CF24)=1)),"棟番号を入力してください。",""))</f>
        <v/>
      </c>
      <c r="CU24" s="232"/>
      <c r="CV24" s="232"/>
      <c r="CW24" s="232"/>
      <c r="CX24" s="232"/>
      <c r="CY24" s="232"/>
      <c r="DA24" s="178"/>
      <c r="DB24" s="405"/>
      <c r="DC24" s="392"/>
      <c r="DD24" s="392"/>
      <c r="DE24" s="392"/>
      <c r="DF24" s="392"/>
      <c r="DG24" s="392"/>
      <c r="DH24" s="392"/>
      <c r="DI24" s="406"/>
      <c r="DJ24" s="182" t="s">
        <v>2310</v>
      </c>
      <c r="DK24" s="312" t="s">
        <v>2311</v>
      </c>
      <c r="DL24" s="313"/>
      <c r="DM24" s="314"/>
      <c r="DN24" s="329"/>
      <c r="DO24" s="329"/>
      <c r="DP24" s="329"/>
      <c r="DQ24" s="329"/>
      <c r="DR24" s="330"/>
      <c r="DS24" s="3" t="s">
        <v>2310</v>
      </c>
      <c r="DT24" s="312" t="s">
        <v>2311</v>
      </c>
      <c r="DU24" s="313"/>
      <c r="DV24" s="314"/>
      <c r="DW24" s="337"/>
      <c r="DX24" s="329"/>
      <c r="DY24" s="329"/>
      <c r="DZ24" s="329"/>
      <c r="EA24" s="330"/>
      <c r="EB24" s="3" t="s">
        <v>2310</v>
      </c>
      <c r="EC24" s="312" t="s">
        <v>2311</v>
      </c>
      <c r="ED24" s="313"/>
      <c r="EE24" s="314"/>
      <c r="EF24" s="337"/>
      <c r="EG24" s="329"/>
      <c r="EH24" s="329"/>
      <c r="EI24" s="329"/>
      <c r="EJ24" s="404"/>
      <c r="EK24" s="4"/>
      <c r="EL24" s="179"/>
      <c r="EM24" s="239"/>
      <c r="EN24" s="8"/>
      <c r="EO24" s="8"/>
      <c r="EP24" s="8"/>
      <c r="ES24" s="233"/>
      <c r="ET24" s="232" t="str">
        <f>IF(OR(AND(DN24="",COUNTA(DN25)=1),
AND(DW24="",COUNTA(DW25)=1),
AND(EF24="",COUNTA(EF25)=1)),"未入力です。",
IF(OR(AND(DJ$10="",COUNTA(DN24)=1),AND(DS$10="",COUNTA(DW24)=1),
AND(EB$10="",COUNTA(EF24)=1)),"棟番号を入力してください。",""))</f>
        <v/>
      </c>
      <c r="FA24" s="178"/>
      <c r="FB24" s="405"/>
      <c r="FC24" s="392"/>
      <c r="FD24" s="392"/>
      <c r="FE24" s="392"/>
      <c r="FF24" s="392"/>
      <c r="FG24" s="392"/>
      <c r="FH24" s="392"/>
      <c r="FI24" s="406"/>
      <c r="FJ24" s="182" t="s">
        <v>2310</v>
      </c>
      <c r="FK24" s="312" t="s">
        <v>2311</v>
      </c>
      <c r="FL24" s="313"/>
      <c r="FM24" s="314"/>
      <c r="FN24" s="329"/>
      <c r="FO24" s="329"/>
      <c r="FP24" s="329"/>
      <c r="FQ24" s="329"/>
      <c r="FR24" s="330"/>
      <c r="FS24" s="3" t="s">
        <v>2310</v>
      </c>
      <c r="FT24" s="312" t="s">
        <v>2311</v>
      </c>
      <c r="FU24" s="313"/>
      <c r="FV24" s="314"/>
      <c r="FW24" s="337"/>
      <c r="FX24" s="329"/>
      <c r="FY24" s="329"/>
      <c r="FZ24" s="329"/>
      <c r="GA24" s="330"/>
      <c r="GB24" s="3" t="s">
        <v>2310</v>
      </c>
      <c r="GC24" s="312" t="s">
        <v>2311</v>
      </c>
      <c r="GD24" s="313"/>
      <c r="GE24" s="314"/>
      <c r="GF24" s="337"/>
      <c r="GG24" s="329"/>
      <c r="GH24" s="329"/>
      <c r="GI24" s="329"/>
      <c r="GJ24" s="404"/>
      <c r="GK24" s="4"/>
      <c r="GL24" s="179"/>
      <c r="GM24" s="239"/>
      <c r="GN24" s="8"/>
      <c r="GO24" s="8"/>
      <c r="GP24" s="8"/>
    </row>
    <row r="25" spans="1:198" ht="23.1" customHeight="1">
      <c r="A25" s="178"/>
      <c r="B25" s="341"/>
      <c r="C25" s="342"/>
      <c r="D25" s="342"/>
      <c r="E25" s="342"/>
      <c r="F25" s="342"/>
      <c r="G25" s="342"/>
      <c r="H25" s="342"/>
      <c r="I25" s="349"/>
      <c r="J25" s="180"/>
      <c r="K25" s="312" t="s">
        <v>2312</v>
      </c>
      <c r="L25" s="313"/>
      <c r="M25" s="314"/>
      <c r="N25" s="292"/>
      <c r="O25" s="292"/>
      <c r="P25" s="292"/>
      <c r="Q25" s="292"/>
      <c r="R25" s="193" t="s">
        <v>47</v>
      </c>
      <c r="S25" s="7"/>
      <c r="T25" s="312" t="s">
        <v>2312</v>
      </c>
      <c r="U25" s="313"/>
      <c r="V25" s="313"/>
      <c r="W25" s="335"/>
      <c r="X25" s="292"/>
      <c r="Y25" s="292"/>
      <c r="Z25" s="292"/>
      <c r="AA25" s="193" t="s">
        <v>47</v>
      </c>
      <c r="AB25" s="7"/>
      <c r="AC25" s="312" t="s">
        <v>2312</v>
      </c>
      <c r="AD25" s="313"/>
      <c r="AE25" s="313"/>
      <c r="AF25" s="335"/>
      <c r="AG25" s="292"/>
      <c r="AH25" s="292"/>
      <c r="AI25" s="292"/>
      <c r="AJ25" s="176" t="s">
        <v>47</v>
      </c>
      <c r="AK25" s="4"/>
      <c r="AL25" s="179"/>
      <c r="AM25" s="4"/>
      <c r="AN25" s="8"/>
      <c r="AO25" s="8"/>
      <c r="AP25" s="8"/>
      <c r="AS25" s="233"/>
      <c r="AT25" s="232"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32"/>
      <c r="AV25" s="232"/>
      <c r="AW25" s="232"/>
      <c r="AX25" s="232"/>
      <c r="AY25" s="232"/>
      <c r="BA25" s="178"/>
      <c r="BB25" s="341"/>
      <c r="BC25" s="342"/>
      <c r="BD25" s="342"/>
      <c r="BE25" s="342"/>
      <c r="BF25" s="342"/>
      <c r="BG25" s="342"/>
      <c r="BH25" s="342"/>
      <c r="BI25" s="349"/>
      <c r="BJ25" s="180"/>
      <c r="BK25" s="312" t="s">
        <v>2312</v>
      </c>
      <c r="BL25" s="313"/>
      <c r="BM25" s="314"/>
      <c r="BN25" s="292"/>
      <c r="BO25" s="292"/>
      <c r="BP25" s="292"/>
      <c r="BQ25" s="292"/>
      <c r="BR25" s="193" t="s">
        <v>47</v>
      </c>
      <c r="BS25" s="7"/>
      <c r="BT25" s="312" t="s">
        <v>2312</v>
      </c>
      <c r="BU25" s="313"/>
      <c r="BV25" s="313"/>
      <c r="BW25" s="335"/>
      <c r="BX25" s="292"/>
      <c r="BY25" s="292"/>
      <c r="BZ25" s="292"/>
      <c r="CA25" s="193" t="s">
        <v>47</v>
      </c>
      <c r="CB25" s="7"/>
      <c r="CC25" s="312" t="s">
        <v>2312</v>
      </c>
      <c r="CD25" s="313"/>
      <c r="CE25" s="313"/>
      <c r="CF25" s="335"/>
      <c r="CG25" s="292"/>
      <c r="CH25" s="292"/>
      <c r="CI25" s="292"/>
      <c r="CJ25" s="176" t="s">
        <v>47</v>
      </c>
      <c r="CK25" s="4"/>
      <c r="CL25" s="179"/>
      <c r="CM25" s="4"/>
      <c r="CN25" s="8"/>
      <c r="CO25" s="8"/>
      <c r="CP25" s="8"/>
      <c r="CS25" s="233"/>
      <c r="CT25" s="232"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32"/>
      <c r="CV25" s="232"/>
      <c r="CW25" s="232"/>
      <c r="CX25" s="232"/>
      <c r="CY25" s="232"/>
      <c r="DA25" s="178"/>
      <c r="DB25" s="341"/>
      <c r="DC25" s="342"/>
      <c r="DD25" s="342"/>
      <c r="DE25" s="342"/>
      <c r="DF25" s="342"/>
      <c r="DG25" s="342"/>
      <c r="DH25" s="342"/>
      <c r="DI25" s="349"/>
      <c r="DJ25" s="180"/>
      <c r="DK25" s="312" t="s">
        <v>2312</v>
      </c>
      <c r="DL25" s="313"/>
      <c r="DM25" s="314"/>
      <c r="DN25" s="292"/>
      <c r="DO25" s="292"/>
      <c r="DP25" s="292"/>
      <c r="DQ25" s="292"/>
      <c r="DR25" s="193" t="s">
        <v>47</v>
      </c>
      <c r="DS25" s="7"/>
      <c r="DT25" s="312" t="s">
        <v>2312</v>
      </c>
      <c r="DU25" s="313"/>
      <c r="DV25" s="313"/>
      <c r="DW25" s="335"/>
      <c r="DX25" s="292"/>
      <c r="DY25" s="292"/>
      <c r="DZ25" s="292"/>
      <c r="EA25" s="193" t="s">
        <v>47</v>
      </c>
      <c r="EB25" s="7"/>
      <c r="EC25" s="312" t="s">
        <v>2312</v>
      </c>
      <c r="ED25" s="313"/>
      <c r="EE25" s="313"/>
      <c r="EF25" s="335"/>
      <c r="EG25" s="292"/>
      <c r="EH25" s="292"/>
      <c r="EI25" s="292"/>
      <c r="EJ25" s="176" t="s">
        <v>47</v>
      </c>
      <c r="EK25" s="4"/>
      <c r="EL25" s="179"/>
      <c r="EM25" s="4"/>
      <c r="EN25" s="8"/>
      <c r="EO25" s="8"/>
      <c r="EP25" s="8"/>
      <c r="ES25" s="233"/>
      <c r="ET25" s="232"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78"/>
      <c r="FB25" s="341"/>
      <c r="FC25" s="342"/>
      <c r="FD25" s="342"/>
      <c r="FE25" s="342"/>
      <c r="FF25" s="342"/>
      <c r="FG25" s="342"/>
      <c r="FH25" s="342"/>
      <c r="FI25" s="349"/>
      <c r="FJ25" s="180"/>
      <c r="FK25" s="312" t="s">
        <v>2312</v>
      </c>
      <c r="FL25" s="313"/>
      <c r="FM25" s="314"/>
      <c r="FN25" s="292"/>
      <c r="FO25" s="292"/>
      <c r="FP25" s="292"/>
      <c r="FQ25" s="292"/>
      <c r="FR25" s="193" t="s">
        <v>47</v>
      </c>
      <c r="FS25" s="7"/>
      <c r="FT25" s="312" t="s">
        <v>2312</v>
      </c>
      <c r="FU25" s="313"/>
      <c r="FV25" s="313"/>
      <c r="FW25" s="335"/>
      <c r="FX25" s="292"/>
      <c r="FY25" s="292"/>
      <c r="FZ25" s="292"/>
      <c r="GA25" s="193" t="s">
        <v>47</v>
      </c>
      <c r="GB25" s="7"/>
      <c r="GC25" s="312" t="s">
        <v>2312</v>
      </c>
      <c r="GD25" s="313"/>
      <c r="GE25" s="313"/>
      <c r="GF25" s="335"/>
      <c r="GG25" s="292"/>
      <c r="GH25" s="292"/>
      <c r="GI25" s="292"/>
      <c r="GJ25" s="176" t="s">
        <v>47</v>
      </c>
      <c r="GK25" s="4"/>
      <c r="GL25" s="179"/>
      <c r="GM25" s="4"/>
      <c r="GN25" s="8"/>
      <c r="GO25" s="8"/>
      <c r="GP25" s="8"/>
    </row>
    <row r="26" spans="1:198" ht="23.1" customHeight="1">
      <c r="A26" s="178"/>
      <c r="B26" s="343" t="s">
        <v>2450</v>
      </c>
      <c r="C26" s="344"/>
      <c r="D26" s="344"/>
      <c r="E26" s="344"/>
      <c r="F26" s="344"/>
      <c r="G26" s="344"/>
      <c r="H26" s="344"/>
      <c r="I26" s="344"/>
      <c r="J26" s="183"/>
      <c r="K26" s="308"/>
      <c r="L26" s="308"/>
      <c r="M26" s="308"/>
      <c r="N26" s="308"/>
      <c r="O26" s="308"/>
      <c r="P26" s="292" t="s">
        <v>48</v>
      </c>
      <c r="Q26" s="292"/>
      <c r="R26" s="193"/>
      <c r="S26" s="192"/>
      <c r="T26" s="308"/>
      <c r="U26" s="308"/>
      <c r="V26" s="308"/>
      <c r="W26" s="308"/>
      <c r="X26" s="308"/>
      <c r="Y26" s="292" t="s">
        <v>48</v>
      </c>
      <c r="Z26" s="292"/>
      <c r="AA26" s="193"/>
      <c r="AB26" s="192"/>
      <c r="AC26" s="308"/>
      <c r="AD26" s="308"/>
      <c r="AE26" s="308"/>
      <c r="AF26" s="308"/>
      <c r="AG26" s="308"/>
      <c r="AH26" s="292" t="s">
        <v>48</v>
      </c>
      <c r="AI26" s="292"/>
      <c r="AJ26" s="176"/>
      <c r="AK26" s="4"/>
      <c r="AL26" s="179"/>
      <c r="AM26" s="239"/>
      <c r="AN26" s="8"/>
      <c r="AO26" s="8"/>
      <c r="AP26" s="8"/>
      <c r="AS26" s="233">
        <f>COUNTIF(AN25:AN30, TRUE)</f>
        <v>0</v>
      </c>
      <c r="AT26" s="232" t="str">
        <f>IF(OR(AND(J$10&lt;&gt;"",COUNTA(K26)=0),
AND(S$10&lt;&gt;"",COUNTA(T26)=0),
AND(AB$10&lt;&gt;"",COUNTA(AC26)=0)),"未入力があります。",
IF(OR(AND(J$10="",COUNTA(K26)=1),AND(S$10="",COUNTA(T26)=1),
AND(AB$10="",COUNTA(AC26)=1)),"棟番号を入力してください。","")
)</f>
        <v/>
      </c>
      <c r="AU26" s="232"/>
      <c r="AV26" s="232"/>
      <c r="AW26" s="232"/>
      <c r="AX26" s="232"/>
      <c r="AY26" s="232"/>
      <c r="BA26" s="178"/>
      <c r="BB26" s="343" t="s">
        <v>2450</v>
      </c>
      <c r="BC26" s="344"/>
      <c r="BD26" s="344"/>
      <c r="BE26" s="344"/>
      <c r="BF26" s="344"/>
      <c r="BG26" s="344"/>
      <c r="BH26" s="344"/>
      <c r="BI26" s="344"/>
      <c r="BJ26" s="183"/>
      <c r="BK26" s="308"/>
      <c r="BL26" s="308"/>
      <c r="BM26" s="308"/>
      <c r="BN26" s="308"/>
      <c r="BO26" s="308"/>
      <c r="BP26" s="292" t="s">
        <v>48</v>
      </c>
      <c r="BQ26" s="292"/>
      <c r="BR26" s="193"/>
      <c r="BS26" s="192"/>
      <c r="BT26" s="308"/>
      <c r="BU26" s="308"/>
      <c r="BV26" s="308"/>
      <c r="BW26" s="308"/>
      <c r="BX26" s="308"/>
      <c r="BY26" s="292" t="s">
        <v>48</v>
      </c>
      <c r="BZ26" s="292"/>
      <c r="CA26" s="193"/>
      <c r="CB26" s="192"/>
      <c r="CC26" s="308"/>
      <c r="CD26" s="308"/>
      <c r="CE26" s="308"/>
      <c r="CF26" s="308"/>
      <c r="CG26" s="308"/>
      <c r="CH26" s="292" t="s">
        <v>48</v>
      </c>
      <c r="CI26" s="292"/>
      <c r="CJ26" s="176"/>
      <c r="CK26" s="4"/>
      <c r="CL26" s="179"/>
      <c r="CM26" s="239"/>
      <c r="CN26" s="8"/>
      <c r="CO26" s="8"/>
      <c r="CP26" s="8"/>
      <c r="CS26" s="233">
        <f>COUNTIF(CN25:CN30, TRUE)</f>
        <v>0</v>
      </c>
      <c r="CT26" s="232" t="str">
        <f>IF(OR(AND(BJ$10&lt;&gt;"",COUNTA(BK26)=0),
AND(BS$10&lt;&gt;"",COUNTA(BT26)=0),
AND(CB$10&lt;&gt;"",COUNTA(CC26)=0)),"未入力があります。",
IF(OR(AND(BJ$10="",COUNTA(BK26)=1),AND(BS$10="",COUNTA(BT26)=1),
AND(CB$10="",COUNTA(CC26)=1)),"棟番号を入力してください。","")
)</f>
        <v/>
      </c>
      <c r="CU26" s="232"/>
      <c r="CV26" s="232"/>
      <c r="CW26" s="232"/>
      <c r="CX26" s="232"/>
      <c r="CY26" s="232"/>
      <c r="DA26" s="178"/>
      <c r="DB26" s="343" t="s">
        <v>2450</v>
      </c>
      <c r="DC26" s="344"/>
      <c r="DD26" s="344"/>
      <c r="DE26" s="344"/>
      <c r="DF26" s="344"/>
      <c r="DG26" s="344"/>
      <c r="DH26" s="344"/>
      <c r="DI26" s="344"/>
      <c r="DJ26" s="183"/>
      <c r="DK26" s="308"/>
      <c r="DL26" s="308"/>
      <c r="DM26" s="308"/>
      <c r="DN26" s="308"/>
      <c r="DO26" s="308"/>
      <c r="DP26" s="292" t="s">
        <v>48</v>
      </c>
      <c r="DQ26" s="292"/>
      <c r="DR26" s="193"/>
      <c r="DS26" s="192"/>
      <c r="DT26" s="308"/>
      <c r="DU26" s="308"/>
      <c r="DV26" s="308"/>
      <c r="DW26" s="308"/>
      <c r="DX26" s="308"/>
      <c r="DY26" s="292" t="s">
        <v>48</v>
      </c>
      <c r="DZ26" s="292"/>
      <c r="EA26" s="193"/>
      <c r="EB26" s="192"/>
      <c r="EC26" s="308"/>
      <c r="ED26" s="308"/>
      <c r="EE26" s="308"/>
      <c r="EF26" s="308"/>
      <c r="EG26" s="308"/>
      <c r="EH26" s="292" t="s">
        <v>48</v>
      </c>
      <c r="EI26" s="292"/>
      <c r="EJ26" s="176"/>
      <c r="EK26" s="4"/>
      <c r="EL26" s="179"/>
      <c r="EM26" s="239"/>
      <c r="EN26" s="8"/>
      <c r="EO26" s="8"/>
      <c r="EP26" s="8"/>
      <c r="ES26" s="233">
        <f>COUNTIF(EN25:EN30, TRUE)</f>
        <v>0</v>
      </c>
      <c r="ET26" s="232" t="str">
        <f>IF(OR(AND(DJ$10&lt;&gt;"",COUNTA(DK26)=0),
AND(DS$10&lt;&gt;"",COUNTA(DT26)=0),
AND(EB$10&lt;&gt;"",COUNTA(EC26)=0)),"未入力があります。",
IF(OR(AND(DJ$10="",COUNTA(DK26)=1),AND(DS$10="",COUNTA(DT26)=1),
AND(EB$10="",COUNTA(EC26)=1)),"棟番号を入力してください。","")
)</f>
        <v/>
      </c>
      <c r="FA26" s="178"/>
      <c r="FB26" s="343" t="s">
        <v>2450</v>
      </c>
      <c r="FC26" s="344"/>
      <c r="FD26" s="344"/>
      <c r="FE26" s="344"/>
      <c r="FF26" s="344"/>
      <c r="FG26" s="344"/>
      <c r="FH26" s="344"/>
      <c r="FI26" s="344"/>
      <c r="FJ26" s="183"/>
      <c r="FK26" s="308"/>
      <c r="FL26" s="308"/>
      <c r="FM26" s="308"/>
      <c r="FN26" s="308"/>
      <c r="FO26" s="308"/>
      <c r="FP26" s="292" t="s">
        <v>48</v>
      </c>
      <c r="FQ26" s="292"/>
      <c r="FR26" s="193"/>
      <c r="FS26" s="192"/>
      <c r="FT26" s="308"/>
      <c r="FU26" s="308"/>
      <c r="FV26" s="308"/>
      <c r="FW26" s="308"/>
      <c r="FX26" s="308"/>
      <c r="FY26" s="292" t="s">
        <v>48</v>
      </c>
      <c r="FZ26" s="292"/>
      <c r="GA26" s="193"/>
      <c r="GB26" s="192"/>
      <c r="GC26" s="308"/>
      <c r="GD26" s="308"/>
      <c r="GE26" s="308"/>
      <c r="GF26" s="308"/>
      <c r="GG26" s="308"/>
      <c r="GH26" s="292" t="s">
        <v>48</v>
      </c>
      <c r="GI26" s="292"/>
      <c r="GJ26" s="176"/>
      <c r="GK26" s="4"/>
      <c r="GL26" s="179"/>
      <c r="GM26" s="239"/>
      <c r="GN26" s="8"/>
      <c r="GO26" s="8"/>
      <c r="GP26" s="8"/>
    </row>
    <row r="27" spans="1:198" ht="8.4499999999999993" hidden="1" customHeight="1">
      <c r="A27" s="178"/>
      <c r="B27" s="364"/>
      <c r="C27" s="365"/>
      <c r="D27" s="365"/>
      <c r="E27" s="365"/>
      <c r="F27" s="365"/>
      <c r="G27" s="365"/>
      <c r="H27" s="365"/>
      <c r="I27" s="365"/>
      <c r="J27" s="178"/>
      <c r="K27" s="254"/>
      <c r="L27" s="254"/>
      <c r="M27" s="254"/>
      <c r="N27" s="254"/>
      <c r="O27" s="240"/>
      <c r="P27" s="240"/>
      <c r="Q27" s="4"/>
      <c r="R27" s="199"/>
      <c r="S27" s="198"/>
      <c r="T27" s="254"/>
      <c r="U27" s="254"/>
      <c r="V27" s="254"/>
      <c r="W27" s="254"/>
      <c r="X27" s="240"/>
      <c r="Y27" s="240"/>
      <c r="Z27" s="4"/>
      <c r="AA27" s="199"/>
      <c r="AB27" s="198"/>
      <c r="AC27" s="254"/>
      <c r="AD27" s="254"/>
      <c r="AE27" s="254"/>
      <c r="AF27" s="254"/>
      <c r="AG27" s="240"/>
      <c r="AH27" s="240"/>
      <c r="AI27" s="4"/>
      <c r="AJ27" s="179"/>
      <c r="AK27" s="4"/>
      <c r="AL27" s="179"/>
      <c r="AM27" s="239"/>
      <c r="AN27" s="8"/>
      <c r="AO27" s="8"/>
      <c r="AP27" s="8"/>
      <c r="AS27" s="233">
        <f>COUNTIF(AO25:AO30, TRUE)</f>
        <v>0</v>
      </c>
      <c r="AT27" s="232" t="str">
        <f>IFERROR(IF(AND($T$22&lt;&gt;"",AS27&gt;=2),"選択は1つまでです（2列目）。",IF(AND($T$22&lt;&gt;"",AS27=0),"未入力があります（2列目）。",IF(AND($T$22="",AS27&gt;0),"棟番号を入力してください（2列目）。",""))),"")</f>
        <v>未入力があります（2列目）。</v>
      </c>
      <c r="AU27" s="232"/>
      <c r="AV27" s="232"/>
      <c r="AW27" s="232"/>
      <c r="AX27" s="232"/>
      <c r="AY27" s="232"/>
      <c r="BA27" s="178"/>
      <c r="BB27" s="364"/>
      <c r="BC27" s="365"/>
      <c r="BD27" s="365"/>
      <c r="BE27" s="365"/>
      <c r="BF27" s="365"/>
      <c r="BG27" s="365"/>
      <c r="BH27" s="365"/>
      <c r="BI27" s="365"/>
      <c r="BJ27" s="178"/>
      <c r="BK27" s="254"/>
      <c r="BL27" s="254"/>
      <c r="BM27" s="254"/>
      <c r="BN27" s="254"/>
      <c r="BO27" s="240"/>
      <c r="BP27" s="240"/>
      <c r="BQ27" s="4"/>
      <c r="BR27" s="199"/>
      <c r="BS27" s="198"/>
      <c r="BT27" s="254"/>
      <c r="BU27" s="254"/>
      <c r="BV27" s="254"/>
      <c r="BW27" s="254"/>
      <c r="BX27" s="240"/>
      <c r="BY27" s="240"/>
      <c r="BZ27" s="4"/>
      <c r="CA27" s="199"/>
      <c r="CB27" s="198"/>
      <c r="CC27" s="254"/>
      <c r="CD27" s="254"/>
      <c r="CE27" s="254"/>
      <c r="CF27" s="254"/>
      <c r="CG27" s="240"/>
      <c r="CH27" s="240"/>
      <c r="CI27" s="4"/>
      <c r="CJ27" s="179"/>
      <c r="CK27" s="4"/>
      <c r="CL27" s="179"/>
      <c r="CM27" s="239"/>
      <c r="CN27" s="8"/>
      <c r="CO27" s="8"/>
      <c r="CP27" s="8"/>
      <c r="CS27" s="233">
        <f>COUNTIF(CO25:CO30, TRUE)</f>
        <v>0</v>
      </c>
      <c r="CT27" s="232" t="str">
        <f>IFERROR(IF(AND($T$22&lt;&gt;"",CS27&gt;=2),"選択は1つまでです（2列目）。",IF(AND($T$22&lt;&gt;"",CS27=0),"未入力があります（2列目）。",IF(AND($T$22="",CS27&gt;0),"棟番号を入力してください（2列目）。",""))),"")</f>
        <v>未入力があります（2列目）。</v>
      </c>
      <c r="CU27" s="232"/>
      <c r="CV27" s="232"/>
      <c r="CW27" s="232"/>
      <c r="CX27" s="232"/>
      <c r="CY27" s="232"/>
      <c r="DA27" s="178"/>
      <c r="DB27" s="364"/>
      <c r="DC27" s="365"/>
      <c r="DD27" s="365"/>
      <c r="DE27" s="365"/>
      <c r="DF27" s="365"/>
      <c r="DG27" s="365"/>
      <c r="DH27" s="365"/>
      <c r="DI27" s="365"/>
      <c r="DJ27" s="178"/>
      <c r="DK27" s="254"/>
      <c r="DL27" s="254"/>
      <c r="DM27" s="254"/>
      <c r="DN27" s="254"/>
      <c r="DO27" s="240"/>
      <c r="DP27" s="240"/>
      <c r="DQ27" s="4"/>
      <c r="DR27" s="199"/>
      <c r="DS27" s="198"/>
      <c r="DT27" s="254"/>
      <c r="DU27" s="254"/>
      <c r="DV27" s="254"/>
      <c r="DW27" s="254"/>
      <c r="DX27" s="240"/>
      <c r="DY27" s="240"/>
      <c r="DZ27" s="4"/>
      <c r="EA27" s="199"/>
      <c r="EB27" s="198"/>
      <c r="EC27" s="254"/>
      <c r="ED27" s="254"/>
      <c r="EE27" s="254"/>
      <c r="EF27" s="254"/>
      <c r="EG27" s="240"/>
      <c r="EH27" s="240"/>
      <c r="EI27" s="4"/>
      <c r="EJ27" s="179"/>
      <c r="EK27" s="4"/>
      <c r="EL27" s="179"/>
      <c r="EM27" s="239"/>
      <c r="EN27" s="8"/>
      <c r="EO27" s="8"/>
      <c r="EP27" s="8"/>
      <c r="ES27" s="233">
        <f>COUNTIF(EO25:EO30, TRUE)</f>
        <v>0</v>
      </c>
      <c r="ET27" s="232" t="str">
        <f>IFERROR(IF(AND($T$22&lt;&gt;"",ES27&gt;=2),"選択は1つまでです（2列目）。",IF(AND($T$22&lt;&gt;"",ES27=0),"未入力があります（2列目）。",IF(AND($T$22="",ES27&gt;0),"棟番号を入力してください（2列目）。",""))),"")</f>
        <v>未入力があります（2列目）。</v>
      </c>
      <c r="FA27" s="178"/>
      <c r="FB27" s="364"/>
      <c r="FC27" s="365"/>
      <c r="FD27" s="365"/>
      <c r="FE27" s="365"/>
      <c r="FF27" s="365"/>
      <c r="FG27" s="365"/>
      <c r="FH27" s="365"/>
      <c r="FI27" s="365"/>
      <c r="FJ27" s="178"/>
      <c r="FK27" s="254"/>
      <c r="FL27" s="254"/>
      <c r="FM27" s="254"/>
      <c r="FN27" s="254"/>
      <c r="FO27" s="240"/>
      <c r="FP27" s="240"/>
      <c r="FQ27" s="4"/>
      <c r="FR27" s="199"/>
      <c r="FS27" s="198"/>
      <c r="FT27" s="254"/>
      <c r="FU27" s="254"/>
      <c r="FV27" s="254"/>
      <c r="FW27" s="254"/>
      <c r="FX27" s="240"/>
      <c r="FY27" s="240"/>
      <c r="FZ27" s="4"/>
      <c r="GA27" s="199"/>
      <c r="GB27" s="198"/>
      <c r="GC27" s="254"/>
      <c r="GD27" s="254"/>
      <c r="GE27" s="254"/>
      <c r="GF27" s="254"/>
      <c r="GG27" s="240"/>
      <c r="GH27" s="240"/>
      <c r="GI27" s="4"/>
      <c r="GJ27" s="179"/>
      <c r="GK27" s="4"/>
      <c r="GL27" s="179"/>
      <c r="GM27" s="239"/>
      <c r="GN27" s="8"/>
      <c r="GO27" s="8"/>
      <c r="GP27" s="8"/>
    </row>
    <row r="28" spans="1:198" ht="17.45" customHeight="1">
      <c r="A28" s="178"/>
      <c r="B28" s="346"/>
      <c r="C28" s="347"/>
      <c r="D28" s="347"/>
      <c r="E28" s="347"/>
      <c r="F28" s="347"/>
      <c r="G28" s="347"/>
      <c r="H28" s="347"/>
      <c r="I28" s="347"/>
      <c r="J28" s="180"/>
      <c r="K28" s="246"/>
      <c r="M28" s="246"/>
      <c r="N28" s="265" t="s">
        <v>2265</v>
      </c>
      <c r="O28" s="191"/>
      <c r="P28" s="191"/>
      <c r="Q28" s="7"/>
      <c r="R28" s="197"/>
      <c r="S28" s="196"/>
      <c r="T28" s="246"/>
      <c r="V28" s="246"/>
      <c r="W28" s="265" t="s">
        <v>2265</v>
      </c>
      <c r="X28" s="191"/>
      <c r="Y28" s="191"/>
      <c r="Z28" s="7"/>
      <c r="AA28" s="197"/>
      <c r="AB28" s="196"/>
      <c r="AC28" s="246"/>
      <c r="AE28" s="246"/>
      <c r="AF28" s="265" t="s">
        <v>2265</v>
      </c>
      <c r="AG28" s="191"/>
      <c r="AH28" s="191"/>
      <c r="AI28" s="7"/>
      <c r="AJ28" s="181"/>
      <c r="AK28" s="4"/>
      <c r="AL28" s="179"/>
      <c r="AM28" s="239"/>
      <c r="AN28" s="8" t="b">
        <v>0</v>
      </c>
      <c r="AO28" s="8" t="b">
        <v>0</v>
      </c>
      <c r="AP28" s="8" t="b">
        <v>0</v>
      </c>
      <c r="AS28" s="233"/>
      <c r="BA28" s="178"/>
      <c r="BB28" s="346"/>
      <c r="BC28" s="347"/>
      <c r="BD28" s="347"/>
      <c r="BE28" s="347"/>
      <c r="BF28" s="347"/>
      <c r="BG28" s="347"/>
      <c r="BH28" s="347"/>
      <c r="BI28" s="347"/>
      <c r="BJ28" s="180"/>
      <c r="BK28" s="246"/>
      <c r="BM28" s="246"/>
      <c r="BN28" s="265" t="s">
        <v>2265</v>
      </c>
      <c r="BO28" s="191"/>
      <c r="BP28" s="191"/>
      <c r="BQ28" s="7"/>
      <c r="BR28" s="197"/>
      <c r="BS28" s="196"/>
      <c r="BT28" s="246"/>
      <c r="BV28" s="246"/>
      <c r="BW28" s="265" t="s">
        <v>2265</v>
      </c>
      <c r="BX28" s="191"/>
      <c r="BY28" s="191"/>
      <c r="BZ28" s="7"/>
      <c r="CA28" s="197"/>
      <c r="CB28" s="196"/>
      <c r="CC28" s="246"/>
      <c r="CE28" s="246"/>
      <c r="CF28" s="265" t="s">
        <v>2265</v>
      </c>
      <c r="CG28" s="191"/>
      <c r="CH28" s="191"/>
      <c r="CI28" s="7"/>
      <c r="CJ28" s="181"/>
      <c r="CK28" s="4"/>
      <c r="CL28" s="179"/>
      <c r="CM28" s="239"/>
      <c r="CN28" s="8" t="b">
        <v>0</v>
      </c>
      <c r="CO28" s="8" t="b">
        <v>0</v>
      </c>
      <c r="CP28" s="8" t="b">
        <v>0</v>
      </c>
      <c r="CS28" s="233"/>
      <c r="DA28" s="178"/>
      <c r="DB28" s="346"/>
      <c r="DC28" s="347"/>
      <c r="DD28" s="347"/>
      <c r="DE28" s="347"/>
      <c r="DF28" s="347"/>
      <c r="DG28" s="347"/>
      <c r="DH28" s="347"/>
      <c r="DI28" s="347"/>
      <c r="DJ28" s="180"/>
      <c r="DK28" s="246"/>
      <c r="DM28" s="246"/>
      <c r="DN28" s="265" t="s">
        <v>2265</v>
      </c>
      <c r="DO28" s="191"/>
      <c r="DP28" s="191"/>
      <c r="DQ28" s="7"/>
      <c r="DR28" s="197"/>
      <c r="DS28" s="196"/>
      <c r="DT28" s="246"/>
      <c r="DV28" s="246"/>
      <c r="DW28" s="265" t="s">
        <v>2265</v>
      </c>
      <c r="DX28" s="191"/>
      <c r="DY28" s="191"/>
      <c r="DZ28" s="7"/>
      <c r="EA28" s="197"/>
      <c r="EB28" s="196"/>
      <c r="EC28" s="246"/>
      <c r="EE28" s="246"/>
      <c r="EF28" s="265" t="s">
        <v>2265</v>
      </c>
      <c r="EG28" s="191"/>
      <c r="EH28" s="191"/>
      <c r="EI28" s="7"/>
      <c r="EJ28" s="181"/>
      <c r="EK28" s="4"/>
      <c r="EL28" s="179"/>
      <c r="EM28" s="239"/>
      <c r="EN28" s="8" t="b">
        <v>0</v>
      </c>
      <c r="EO28" s="8" t="b">
        <v>0</v>
      </c>
      <c r="EP28" s="8" t="b">
        <v>0</v>
      </c>
      <c r="ES28" s="233"/>
      <c r="FA28" s="178"/>
      <c r="FB28" s="346"/>
      <c r="FC28" s="347"/>
      <c r="FD28" s="347"/>
      <c r="FE28" s="347"/>
      <c r="FF28" s="347"/>
      <c r="FG28" s="347"/>
      <c r="FH28" s="347"/>
      <c r="FI28" s="347"/>
      <c r="FJ28" s="180"/>
      <c r="FK28" s="246"/>
      <c r="FM28" s="246"/>
      <c r="FN28" s="265" t="s">
        <v>2265</v>
      </c>
      <c r="FO28" s="191"/>
      <c r="FP28" s="191"/>
      <c r="FQ28" s="7"/>
      <c r="FR28" s="197"/>
      <c r="FS28" s="196"/>
      <c r="FT28" s="246"/>
      <c r="FV28" s="246"/>
      <c r="FW28" s="265" t="s">
        <v>2265</v>
      </c>
      <c r="FX28" s="191"/>
      <c r="FY28" s="191"/>
      <c r="FZ28" s="7"/>
      <c r="GA28" s="197"/>
      <c r="GB28" s="196"/>
      <c r="GC28" s="246"/>
      <c r="GE28" s="246"/>
      <c r="GF28" s="265" t="s">
        <v>2265</v>
      </c>
      <c r="GG28" s="191"/>
      <c r="GH28" s="191"/>
      <c r="GI28" s="7"/>
      <c r="GJ28" s="181"/>
      <c r="GK28" s="4"/>
      <c r="GL28" s="179"/>
      <c r="GM28" s="239"/>
      <c r="GN28" s="8" t="b">
        <v>0</v>
      </c>
      <c r="GO28" s="8" t="b">
        <v>0</v>
      </c>
      <c r="GP28" s="8" t="b">
        <v>0</v>
      </c>
    </row>
    <row r="29" spans="1:198" ht="11.45" customHeight="1">
      <c r="A29" s="178"/>
      <c r="B29" s="339" t="s">
        <v>2451</v>
      </c>
      <c r="C29" s="340"/>
      <c r="D29" s="340"/>
      <c r="E29" s="340"/>
      <c r="F29" s="340"/>
      <c r="G29" s="340"/>
      <c r="H29" s="340"/>
      <c r="I29" s="340"/>
      <c r="J29" s="182"/>
      <c r="K29" s="186"/>
      <c r="L29" s="186"/>
      <c r="M29" s="186"/>
      <c r="N29" s="186"/>
      <c r="O29" s="186"/>
      <c r="P29" s="186"/>
      <c r="Q29" s="3"/>
      <c r="R29" s="195"/>
      <c r="S29" s="194"/>
      <c r="T29" s="186"/>
      <c r="U29" s="186"/>
      <c r="V29" s="186"/>
      <c r="W29" s="186"/>
      <c r="X29" s="186"/>
      <c r="Y29" s="186"/>
      <c r="Z29" s="3"/>
      <c r="AA29" s="195"/>
      <c r="AB29" s="194"/>
      <c r="AC29" s="186"/>
      <c r="AD29" s="186"/>
      <c r="AE29" s="186"/>
      <c r="AF29" s="186"/>
      <c r="AG29" s="186"/>
      <c r="AH29" s="186"/>
      <c r="AI29" s="3"/>
      <c r="AJ29" s="177"/>
      <c r="AK29" s="4"/>
      <c r="AL29" s="179"/>
      <c r="AM29" s="239"/>
      <c r="AN29" s="8"/>
      <c r="AO29" s="8"/>
      <c r="AP29" s="8"/>
      <c r="AS29" s="233"/>
      <c r="BA29" s="178"/>
      <c r="BB29" s="339" t="s">
        <v>2451</v>
      </c>
      <c r="BC29" s="340"/>
      <c r="BD29" s="340"/>
      <c r="BE29" s="340"/>
      <c r="BF29" s="340"/>
      <c r="BG29" s="340"/>
      <c r="BH29" s="340"/>
      <c r="BI29" s="340"/>
      <c r="BJ29" s="182"/>
      <c r="BK29" s="186"/>
      <c r="BL29" s="186"/>
      <c r="BM29" s="186"/>
      <c r="BN29" s="186"/>
      <c r="BO29" s="186"/>
      <c r="BP29" s="186"/>
      <c r="BQ29" s="3"/>
      <c r="BR29" s="195"/>
      <c r="BS29" s="194"/>
      <c r="BT29" s="186"/>
      <c r="BU29" s="186"/>
      <c r="BV29" s="186"/>
      <c r="BW29" s="186"/>
      <c r="BX29" s="186"/>
      <c r="BY29" s="186"/>
      <c r="BZ29" s="3"/>
      <c r="CA29" s="195"/>
      <c r="CB29" s="194"/>
      <c r="CC29" s="186"/>
      <c r="CD29" s="186"/>
      <c r="CE29" s="186"/>
      <c r="CF29" s="186"/>
      <c r="CG29" s="186"/>
      <c r="CH29" s="186"/>
      <c r="CI29" s="3"/>
      <c r="CJ29" s="177"/>
      <c r="CK29" s="4"/>
      <c r="CL29" s="179"/>
      <c r="CM29" s="239"/>
      <c r="CN29" s="8"/>
      <c r="CO29" s="8"/>
      <c r="CP29" s="8"/>
      <c r="CS29" s="233"/>
      <c r="DA29" s="178"/>
      <c r="DB29" s="339" t="s">
        <v>2451</v>
      </c>
      <c r="DC29" s="340"/>
      <c r="DD29" s="340"/>
      <c r="DE29" s="340"/>
      <c r="DF29" s="340"/>
      <c r="DG29" s="340"/>
      <c r="DH29" s="340"/>
      <c r="DI29" s="340"/>
      <c r="DJ29" s="182"/>
      <c r="DK29" s="186"/>
      <c r="DL29" s="186"/>
      <c r="DM29" s="186"/>
      <c r="DN29" s="186"/>
      <c r="DO29" s="186"/>
      <c r="DP29" s="186"/>
      <c r="DQ29" s="3"/>
      <c r="DR29" s="195"/>
      <c r="DS29" s="194"/>
      <c r="DT29" s="186"/>
      <c r="DU29" s="186"/>
      <c r="DV29" s="186"/>
      <c r="DW29" s="186"/>
      <c r="DX29" s="186"/>
      <c r="DY29" s="186"/>
      <c r="DZ29" s="3"/>
      <c r="EA29" s="195"/>
      <c r="EB29" s="194"/>
      <c r="EC29" s="186"/>
      <c r="ED29" s="186"/>
      <c r="EE29" s="186"/>
      <c r="EF29" s="186"/>
      <c r="EG29" s="186"/>
      <c r="EH29" s="186"/>
      <c r="EI29" s="3"/>
      <c r="EJ29" s="177"/>
      <c r="EK29" s="4"/>
      <c r="EL29" s="179"/>
      <c r="EM29" s="239"/>
      <c r="EN29" s="8"/>
      <c r="EO29" s="8"/>
      <c r="EP29" s="8"/>
      <c r="ES29" s="233"/>
      <c r="FA29" s="178"/>
      <c r="FB29" s="339" t="s">
        <v>2451</v>
      </c>
      <c r="FC29" s="340"/>
      <c r="FD29" s="340"/>
      <c r="FE29" s="340"/>
      <c r="FF29" s="340"/>
      <c r="FG29" s="340"/>
      <c r="FH29" s="340"/>
      <c r="FI29" s="340"/>
      <c r="FJ29" s="182"/>
      <c r="FK29" s="186"/>
      <c r="FL29" s="186"/>
      <c r="FM29" s="186"/>
      <c r="FN29" s="186"/>
      <c r="FO29" s="186"/>
      <c r="FP29" s="186"/>
      <c r="FQ29" s="3"/>
      <c r="FR29" s="195"/>
      <c r="FS29" s="194"/>
      <c r="FT29" s="186"/>
      <c r="FU29" s="186"/>
      <c r="FV29" s="186"/>
      <c r="FW29" s="186"/>
      <c r="FX29" s="186"/>
      <c r="FY29" s="186"/>
      <c r="FZ29" s="3"/>
      <c r="GA29" s="195"/>
      <c r="GB29" s="194"/>
      <c r="GC29" s="186"/>
      <c r="GD29" s="186"/>
      <c r="GE29" s="186"/>
      <c r="GF29" s="186"/>
      <c r="GG29" s="186"/>
      <c r="GH29" s="186"/>
      <c r="GI29" s="3"/>
      <c r="GJ29" s="177"/>
      <c r="GK29" s="4"/>
      <c r="GL29" s="179"/>
      <c r="GM29" s="239"/>
      <c r="GN29" s="8"/>
      <c r="GO29" s="8"/>
      <c r="GP29" s="8"/>
    </row>
    <row r="30" spans="1:198" ht="18.95" customHeight="1">
      <c r="A30" s="178"/>
      <c r="B30" s="341"/>
      <c r="C30" s="342"/>
      <c r="D30" s="342"/>
      <c r="E30" s="342"/>
      <c r="F30" s="342"/>
      <c r="G30" s="342"/>
      <c r="H30" s="342"/>
      <c r="I30" s="342"/>
      <c r="J30" s="180"/>
      <c r="K30" s="331"/>
      <c r="L30" s="331"/>
      <c r="M30" s="331"/>
      <c r="N30" s="331"/>
      <c r="O30" s="331"/>
      <c r="P30" s="331" t="s">
        <v>2109</v>
      </c>
      <c r="Q30" s="331"/>
      <c r="R30" s="197"/>
      <c r="S30" s="196"/>
      <c r="T30" s="331"/>
      <c r="U30" s="331"/>
      <c r="V30" s="331"/>
      <c r="W30" s="331"/>
      <c r="X30" s="331"/>
      <c r="Y30" s="331" t="s">
        <v>2109</v>
      </c>
      <c r="Z30" s="331"/>
      <c r="AA30" s="197"/>
      <c r="AB30" s="196"/>
      <c r="AC30" s="331"/>
      <c r="AD30" s="331"/>
      <c r="AE30" s="331"/>
      <c r="AF30" s="331"/>
      <c r="AG30" s="331"/>
      <c r="AH30" s="331" t="s">
        <v>2109</v>
      </c>
      <c r="AI30" s="331"/>
      <c r="AJ30" s="181"/>
      <c r="AK30" s="4"/>
      <c r="AL30" s="179"/>
      <c r="AM30" s="239"/>
      <c r="AN30" s="8"/>
      <c r="AO30" s="8"/>
      <c r="AP30" s="8"/>
      <c r="AS30" s="233"/>
      <c r="AT30" s="232" t="str">
        <f>IF(OR(AND(J$10&lt;&gt;"",COUNTA(K30)=0),
AND(S$10&lt;&gt;"",COUNTA(T30)=0),
AND(AB$10&lt;&gt;"",COUNTA(AC30)=0)),"未入力があります。",
IF(OR(AND(J$10="",COUNTA(K30)=1),AND(S$10="",COUNTA(T30)=1),
AND(AB$10="",COUNTA(AC30)=1)),"棟番号を入力してください。","")
)</f>
        <v/>
      </c>
      <c r="AU30" s="232"/>
      <c r="AV30" s="232"/>
      <c r="AW30" s="232"/>
      <c r="AX30" s="232"/>
      <c r="AY30" s="232"/>
      <c r="BA30" s="178"/>
      <c r="BB30" s="341"/>
      <c r="BC30" s="342"/>
      <c r="BD30" s="342"/>
      <c r="BE30" s="342"/>
      <c r="BF30" s="342"/>
      <c r="BG30" s="342"/>
      <c r="BH30" s="342"/>
      <c r="BI30" s="342"/>
      <c r="BJ30" s="180"/>
      <c r="BK30" s="331"/>
      <c r="BL30" s="331"/>
      <c r="BM30" s="331"/>
      <c r="BN30" s="331"/>
      <c r="BO30" s="331"/>
      <c r="BP30" s="331" t="s">
        <v>2109</v>
      </c>
      <c r="BQ30" s="331"/>
      <c r="BR30" s="197"/>
      <c r="BS30" s="196"/>
      <c r="BT30" s="331"/>
      <c r="BU30" s="331"/>
      <c r="BV30" s="331"/>
      <c r="BW30" s="331"/>
      <c r="BX30" s="331"/>
      <c r="BY30" s="331" t="s">
        <v>2109</v>
      </c>
      <c r="BZ30" s="331"/>
      <c r="CA30" s="197"/>
      <c r="CB30" s="196"/>
      <c r="CC30" s="331"/>
      <c r="CD30" s="331"/>
      <c r="CE30" s="331"/>
      <c r="CF30" s="331"/>
      <c r="CG30" s="331"/>
      <c r="CH30" s="331" t="s">
        <v>2109</v>
      </c>
      <c r="CI30" s="331"/>
      <c r="CJ30" s="181"/>
      <c r="CK30" s="4"/>
      <c r="CL30" s="179"/>
      <c r="CM30" s="239"/>
      <c r="CN30" s="8"/>
      <c r="CO30" s="8"/>
      <c r="CP30" s="8"/>
      <c r="CS30" s="233"/>
      <c r="CT30" s="232" t="str">
        <f>IF(OR(AND(BJ$10&lt;&gt;"",COUNTA(BK30)=0),
AND(BS$10&lt;&gt;"",COUNTA(BT30)=0),
AND(CB$10&lt;&gt;"",COUNTA(CC30)=0)),"未入力があります。",
IF(OR(AND(BJ$10="",COUNTA(BK30)=1),AND(BS$10="",COUNTA(BT30)=1),
AND(CB$10="",COUNTA(CC30)=1)),"棟番号を入力してください。","")
)</f>
        <v/>
      </c>
      <c r="CU30" s="232"/>
      <c r="CV30" s="232"/>
      <c r="CW30" s="232"/>
      <c r="CX30" s="232"/>
      <c r="CY30" s="232"/>
      <c r="DA30" s="178"/>
      <c r="DB30" s="341"/>
      <c r="DC30" s="342"/>
      <c r="DD30" s="342"/>
      <c r="DE30" s="342"/>
      <c r="DF30" s="342"/>
      <c r="DG30" s="342"/>
      <c r="DH30" s="342"/>
      <c r="DI30" s="342"/>
      <c r="DJ30" s="180"/>
      <c r="DK30" s="331"/>
      <c r="DL30" s="331"/>
      <c r="DM30" s="331"/>
      <c r="DN30" s="331"/>
      <c r="DO30" s="331"/>
      <c r="DP30" s="331" t="s">
        <v>2109</v>
      </c>
      <c r="DQ30" s="331"/>
      <c r="DR30" s="197"/>
      <c r="DS30" s="196"/>
      <c r="DT30" s="331"/>
      <c r="DU30" s="331"/>
      <c r="DV30" s="331"/>
      <c r="DW30" s="331"/>
      <c r="DX30" s="331"/>
      <c r="DY30" s="331" t="s">
        <v>2109</v>
      </c>
      <c r="DZ30" s="331"/>
      <c r="EA30" s="197"/>
      <c r="EB30" s="196"/>
      <c r="EC30" s="331"/>
      <c r="ED30" s="331"/>
      <c r="EE30" s="331"/>
      <c r="EF30" s="331"/>
      <c r="EG30" s="331"/>
      <c r="EH30" s="331" t="s">
        <v>2109</v>
      </c>
      <c r="EI30" s="331"/>
      <c r="EJ30" s="181"/>
      <c r="EK30" s="4"/>
      <c r="EL30" s="179"/>
      <c r="EM30" s="239"/>
      <c r="EN30" s="8"/>
      <c r="EO30" s="8"/>
      <c r="EP30" s="8"/>
      <c r="ES30" s="233"/>
      <c r="ET30" s="232" t="str">
        <f>IF(OR(AND(DJ$10&lt;&gt;"",COUNTA(DK30)=0),
AND(DS$10&lt;&gt;"",COUNTA(DT30)=0),
AND(EB$10&lt;&gt;"",COUNTA(EC30)=0)),"未入力があります。",
IF(OR(AND(DJ$10="",COUNTA(DK30)=1),AND(DS$10="",COUNTA(DT30)=1),
AND(EB$10="",COUNTA(EC30)=1)),"棟番号を入力してください。","")
)</f>
        <v/>
      </c>
      <c r="FA30" s="178"/>
      <c r="FB30" s="341"/>
      <c r="FC30" s="342"/>
      <c r="FD30" s="342"/>
      <c r="FE30" s="342"/>
      <c r="FF30" s="342"/>
      <c r="FG30" s="342"/>
      <c r="FH30" s="342"/>
      <c r="FI30" s="342"/>
      <c r="FJ30" s="180"/>
      <c r="FK30" s="331"/>
      <c r="FL30" s="331"/>
      <c r="FM30" s="331"/>
      <c r="FN30" s="331"/>
      <c r="FO30" s="331"/>
      <c r="FP30" s="331" t="s">
        <v>2109</v>
      </c>
      <c r="FQ30" s="331"/>
      <c r="FR30" s="197"/>
      <c r="FS30" s="196"/>
      <c r="FT30" s="331"/>
      <c r="FU30" s="331"/>
      <c r="FV30" s="331"/>
      <c r="FW30" s="331"/>
      <c r="FX30" s="331"/>
      <c r="FY30" s="331" t="s">
        <v>2109</v>
      </c>
      <c r="FZ30" s="331"/>
      <c r="GA30" s="197"/>
      <c r="GB30" s="196"/>
      <c r="GC30" s="331"/>
      <c r="GD30" s="331"/>
      <c r="GE30" s="331"/>
      <c r="GF30" s="331"/>
      <c r="GG30" s="331"/>
      <c r="GH30" s="331" t="s">
        <v>2109</v>
      </c>
      <c r="GI30" s="331"/>
      <c r="GJ30" s="181"/>
      <c r="GK30" s="4"/>
      <c r="GL30" s="179"/>
      <c r="GM30" s="239"/>
      <c r="GN30" s="8"/>
      <c r="GO30" s="8"/>
      <c r="GP30" s="8"/>
    </row>
    <row r="31" spans="1:198" ht="12" customHeight="1">
      <c r="A31" s="178"/>
      <c r="B31" s="339" t="s">
        <v>2452</v>
      </c>
      <c r="C31" s="340"/>
      <c r="D31" s="340"/>
      <c r="E31" s="340"/>
      <c r="F31" s="340"/>
      <c r="G31" s="340"/>
      <c r="H31" s="340"/>
      <c r="I31" s="340"/>
      <c r="J31" s="182"/>
      <c r="K31" s="380"/>
      <c r="L31" s="380"/>
      <c r="M31" s="380"/>
      <c r="N31" s="380"/>
      <c r="O31" s="380"/>
      <c r="P31" s="380"/>
      <c r="Q31" s="3"/>
      <c r="R31" s="195"/>
      <c r="S31" s="194"/>
      <c r="T31" s="380"/>
      <c r="U31" s="380"/>
      <c r="V31" s="380"/>
      <c r="W31" s="380"/>
      <c r="X31" s="380"/>
      <c r="Y31" s="380"/>
      <c r="Z31" s="3"/>
      <c r="AA31" s="195"/>
      <c r="AB31" s="194"/>
      <c r="AC31" s="380"/>
      <c r="AD31" s="380"/>
      <c r="AE31" s="380"/>
      <c r="AF31" s="380"/>
      <c r="AG31" s="380"/>
      <c r="AH31" s="380"/>
      <c r="AI31" s="3"/>
      <c r="AJ31" s="177"/>
      <c r="AK31" s="4"/>
      <c r="AL31" s="179"/>
      <c r="AM31" s="4">
        <f>AT31</f>
        <v>0</v>
      </c>
      <c r="AS31" s="233"/>
      <c r="AT31" s="232"/>
      <c r="AU31" s="232"/>
      <c r="AV31" s="232"/>
      <c r="AW31" s="232"/>
      <c r="AX31" s="232"/>
      <c r="AY31" s="232"/>
      <c r="BA31" s="178"/>
      <c r="BB31" s="339" t="s">
        <v>2452</v>
      </c>
      <c r="BC31" s="340"/>
      <c r="BD31" s="340"/>
      <c r="BE31" s="340"/>
      <c r="BF31" s="340"/>
      <c r="BG31" s="340"/>
      <c r="BH31" s="340"/>
      <c r="BI31" s="340"/>
      <c r="BJ31" s="182"/>
      <c r="BK31" s="380"/>
      <c r="BL31" s="380"/>
      <c r="BM31" s="380"/>
      <c r="BN31" s="380"/>
      <c r="BO31" s="380"/>
      <c r="BP31" s="380"/>
      <c r="BQ31" s="3"/>
      <c r="BR31" s="195"/>
      <c r="BS31" s="194"/>
      <c r="BT31" s="380"/>
      <c r="BU31" s="380"/>
      <c r="BV31" s="380"/>
      <c r="BW31" s="380"/>
      <c r="BX31" s="380"/>
      <c r="BY31" s="380"/>
      <c r="BZ31" s="3"/>
      <c r="CA31" s="195"/>
      <c r="CB31" s="194"/>
      <c r="CC31" s="380"/>
      <c r="CD31" s="380"/>
      <c r="CE31" s="380"/>
      <c r="CF31" s="380"/>
      <c r="CG31" s="380"/>
      <c r="CH31" s="380"/>
      <c r="CI31" s="3"/>
      <c r="CJ31" s="177"/>
      <c r="CK31" s="4"/>
      <c r="CL31" s="179"/>
      <c r="CM31" s="4">
        <f>CT31</f>
        <v>0</v>
      </c>
      <c r="CS31" s="233"/>
      <c r="CT31" s="232"/>
      <c r="CU31" s="232"/>
      <c r="CV31" s="232"/>
      <c r="CW31" s="232"/>
      <c r="CX31" s="232"/>
      <c r="CY31" s="232"/>
      <c r="DA31" s="178"/>
      <c r="DB31" s="339" t="s">
        <v>2452</v>
      </c>
      <c r="DC31" s="340"/>
      <c r="DD31" s="340"/>
      <c r="DE31" s="340"/>
      <c r="DF31" s="340"/>
      <c r="DG31" s="340"/>
      <c r="DH31" s="340"/>
      <c r="DI31" s="340"/>
      <c r="DJ31" s="182"/>
      <c r="DK31" s="380"/>
      <c r="DL31" s="380"/>
      <c r="DM31" s="380"/>
      <c r="DN31" s="380"/>
      <c r="DO31" s="380"/>
      <c r="DP31" s="380"/>
      <c r="DQ31" s="3"/>
      <c r="DR31" s="195"/>
      <c r="DS31" s="194"/>
      <c r="DT31" s="380"/>
      <c r="DU31" s="380"/>
      <c r="DV31" s="380"/>
      <c r="DW31" s="380"/>
      <c r="DX31" s="380"/>
      <c r="DY31" s="380"/>
      <c r="DZ31" s="3"/>
      <c r="EA31" s="195"/>
      <c r="EB31" s="194"/>
      <c r="EC31" s="380"/>
      <c r="ED31" s="380"/>
      <c r="EE31" s="380"/>
      <c r="EF31" s="380"/>
      <c r="EG31" s="380"/>
      <c r="EH31" s="380"/>
      <c r="EI31" s="3"/>
      <c r="EJ31" s="177"/>
      <c r="EK31" s="4"/>
      <c r="EL31" s="179"/>
      <c r="EM31" s="4">
        <f>ET31</f>
        <v>0</v>
      </c>
      <c r="ES31" s="233"/>
      <c r="ET31" s="232"/>
      <c r="FA31" s="178"/>
      <c r="FB31" s="339" t="s">
        <v>2452</v>
      </c>
      <c r="FC31" s="340"/>
      <c r="FD31" s="340"/>
      <c r="FE31" s="340"/>
      <c r="FF31" s="340"/>
      <c r="FG31" s="340"/>
      <c r="FH31" s="340"/>
      <c r="FI31" s="340"/>
      <c r="FJ31" s="182"/>
      <c r="FK31" s="380"/>
      <c r="FL31" s="380"/>
      <c r="FM31" s="380"/>
      <c r="FN31" s="380"/>
      <c r="FO31" s="380"/>
      <c r="FP31" s="380"/>
      <c r="FQ31" s="3"/>
      <c r="FR31" s="195"/>
      <c r="FS31" s="194"/>
      <c r="FT31" s="380"/>
      <c r="FU31" s="380"/>
      <c r="FV31" s="380"/>
      <c r="FW31" s="380"/>
      <c r="FX31" s="380"/>
      <c r="FY31" s="380"/>
      <c r="FZ31" s="3"/>
      <c r="GA31" s="195"/>
      <c r="GB31" s="194"/>
      <c r="GC31" s="380"/>
      <c r="GD31" s="380"/>
      <c r="GE31" s="380"/>
      <c r="GF31" s="380"/>
      <c r="GG31" s="380"/>
      <c r="GH31" s="380"/>
      <c r="GI31" s="3"/>
      <c r="GJ31" s="177"/>
      <c r="GK31" s="4"/>
      <c r="GL31" s="179"/>
      <c r="GM31" s="4">
        <f>GT31</f>
        <v>0</v>
      </c>
    </row>
    <row r="32" spans="1:198" ht="18.95" customHeight="1">
      <c r="A32" s="178"/>
      <c r="B32" s="341"/>
      <c r="C32" s="342"/>
      <c r="D32" s="342"/>
      <c r="E32" s="342"/>
      <c r="F32" s="342"/>
      <c r="G32" s="342"/>
      <c r="H32" s="342"/>
      <c r="I32" s="342"/>
      <c r="J32" s="180"/>
      <c r="K32" s="7" t="s">
        <v>2110</v>
      </c>
      <c r="L32" s="7"/>
      <c r="M32" s="331"/>
      <c r="N32" s="331"/>
      <c r="O32" s="331"/>
      <c r="P32" s="331" t="s">
        <v>2109</v>
      </c>
      <c r="Q32" s="331"/>
      <c r="R32" s="197"/>
      <c r="S32" s="196"/>
      <c r="T32" s="7" t="s">
        <v>2110</v>
      </c>
      <c r="U32" s="7"/>
      <c r="V32" s="331"/>
      <c r="W32" s="331"/>
      <c r="X32" s="331"/>
      <c r="Y32" s="331" t="s">
        <v>2109</v>
      </c>
      <c r="Z32" s="331"/>
      <c r="AA32" s="197"/>
      <c r="AB32" s="196"/>
      <c r="AC32" s="7" t="s">
        <v>2110</v>
      </c>
      <c r="AD32" s="7"/>
      <c r="AE32" s="331"/>
      <c r="AF32" s="331"/>
      <c r="AG32" s="331"/>
      <c r="AH32" s="331" t="s">
        <v>2109</v>
      </c>
      <c r="AI32" s="331"/>
      <c r="AJ32" s="181"/>
      <c r="AK32" s="4"/>
      <c r="AL32" s="179"/>
      <c r="AM32" s="4"/>
      <c r="AS32" s="233"/>
      <c r="AT32" s="232" t="str">
        <f>IF(OR(AND(J$10&lt;&gt;"",COUNTA(M32)=0),
AND(S$10&lt;&gt;"",COUNTA(V32)=0),
AND(AB$10&lt;&gt;"",COUNTA(AE32)=0)),"未入力があります。",
IF(OR(AND(J$10="",COUNTA(M32)=1),AND(S$10="",COUNTA(V32)=1),
AND(AB$10="",COUNTA(AE32)=1)),"棟番号を入力してください。","")
)</f>
        <v/>
      </c>
      <c r="AU32" s="232"/>
      <c r="AV32" s="232"/>
      <c r="AW32" s="232"/>
      <c r="AX32" s="232"/>
      <c r="AY32" s="232"/>
      <c r="BA32" s="178"/>
      <c r="BB32" s="341"/>
      <c r="BC32" s="342"/>
      <c r="BD32" s="342"/>
      <c r="BE32" s="342"/>
      <c r="BF32" s="342"/>
      <c r="BG32" s="342"/>
      <c r="BH32" s="342"/>
      <c r="BI32" s="342"/>
      <c r="BJ32" s="180"/>
      <c r="BK32" s="7" t="s">
        <v>2110</v>
      </c>
      <c r="BL32" s="7"/>
      <c r="BM32" s="331"/>
      <c r="BN32" s="331"/>
      <c r="BO32" s="331"/>
      <c r="BP32" s="331" t="s">
        <v>2109</v>
      </c>
      <c r="BQ32" s="331"/>
      <c r="BR32" s="197"/>
      <c r="BS32" s="196"/>
      <c r="BT32" s="7" t="s">
        <v>2110</v>
      </c>
      <c r="BU32" s="7"/>
      <c r="BV32" s="331"/>
      <c r="BW32" s="331"/>
      <c r="BX32" s="331"/>
      <c r="BY32" s="331" t="s">
        <v>2109</v>
      </c>
      <c r="BZ32" s="331"/>
      <c r="CA32" s="197"/>
      <c r="CB32" s="196"/>
      <c r="CC32" s="7" t="s">
        <v>2110</v>
      </c>
      <c r="CD32" s="7"/>
      <c r="CE32" s="331"/>
      <c r="CF32" s="331"/>
      <c r="CG32" s="331"/>
      <c r="CH32" s="331" t="s">
        <v>2109</v>
      </c>
      <c r="CI32" s="331"/>
      <c r="CJ32" s="181"/>
      <c r="CK32" s="4"/>
      <c r="CL32" s="179"/>
      <c r="CM32" s="4"/>
      <c r="CS32" s="233"/>
      <c r="CT32" s="232" t="str">
        <f>IF(OR(AND(BJ$10&lt;&gt;"",COUNTA(BM32)=0),
AND(BS$10&lt;&gt;"",COUNTA(BV32)=0),
AND(CB$10&lt;&gt;"",COUNTA(CE32)=0)),"未入力があります。",
IF(OR(AND(BJ$10="",COUNTA(BM32)=1),AND(BS$10="",COUNTA(BV32)=1),
AND(CB$10="",COUNTA(CE32)=1)),"棟番号を入力してください。","")
)</f>
        <v/>
      </c>
      <c r="CU32" s="232"/>
      <c r="CV32" s="232"/>
      <c r="CW32" s="232"/>
      <c r="CX32" s="232"/>
      <c r="CY32" s="232"/>
      <c r="DA32" s="178"/>
      <c r="DB32" s="341"/>
      <c r="DC32" s="342"/>
      <c r="DD32" s="342"/>
      <c r="DE32" s="342"/>
      <c r="DF32" s="342"/>
      <c r="DG32" s="342"/>
      <c r="DH32" s="342"/>
      <c r="DI32" s="342"/>
      <c r="DJ32" s="180"/>
      <c r="DK32" s="7" t="s">
        <v>2110</v>
      </c>
      <c r="DL32" s="7"/>
      <c r="DM32" s="331"/>
      <c r="DN32" s="331"/>
      <c r="DO32" s="331"/>
      <c r="DP32" s="331" t="s">
        <v>2109</v>
      </c>
      <c r="DQ32" s="331"/>
      <c r="DR32" s="197"/>
      <c r="DS32" s="196"/>
      <c r="DT32" s="7" t="s">
        <v>2110</v>
      </c>
      <c r="DU32" s="7"/>
      <c r="DV32" s="331"/>
      <c r="DW32" s="331"/>
      <c r="DX32" s="331"/>
      <c r="DY32" s="331" t="s">
        <v>2109</v>
      </c>
      <c r="DZ32" s="331"/>
      <c r="EA32" s="197"/>
      <c r="EB32" s="196"/>
      <c r="EC32" s="7" t="s">
        <v>2110</v>
      </c>
      <c r="ED32" s="7"/>
      <c r="EE32" s="331"/>
      <c r="EF32" s="331"/>
      <c r="EG32" s="331"/>
      <c r="EH32" s="331" t="s">
        <v>2109</v>
      </c>
      <c r="EI32" s="331"/>
      <c r="EJ32" s="181"/>
      <c r="EK32" s="4"/>
      <c r="EL32" s="179"/>
      <c r="EM32" s="4"/>
      <c r="ES32" s="233"/>
      <c r="ET32" s="232" t="str">
        <f>IF(OR(AND(DJ$10&lt;&gt;"",COUNTA(DM32)=0),
AND(DS$10&lt;&gt;"",COUNTA(DV32)=0),
AND(EB$10&lt;&gt;"",COUNTA(EE32)=0)),"未入力があります。",
IF(OR(AND(DJ$10="",COUNTA(DM32)=1),AND(DS$10="",COUNTA(DV32)=1),
AND(EB$10="",COUNTA(EE32)=1)),"棟番号を入力してください。","")
)</f>
        <v/>
      </c>
      <c r="FA32" s="178"/>
      <c r="FB32" s="341"/>
      <c r="FC32" s="342"/>
      <c r="FD32" s="342"/>
      <c r="FE32" s="342"/>
      <c r="FF32" s="342"/>
      <c r="FG32" s="342"/>
      <c r="FH32" s="342"/>
      <c r="FI32" s="342"/>
      <c r="FJ32" s="180"/>
      <c r="FK32" s="7" t="s">
        <v>2110</v>
      </c>
      <c r="FL32" s="7"/>
      <c r="FM32" s="331"/>
      <c r="FN32" s="331"/>
      <c r="FO32" s="331"/>
      <c r="FP32" s="331" t="s">
        <v>2109</v>
      </c>
      <c r="FQ32" s="331"/>
      <c r="FR32" s="197"/>
      <c r="FS32" s="196"/>
      <c r="FT32" s="7" t="s">
        <v>2110</v>
      </c>
      <c r="FU32" s="7"/>
      <c r="FV32" s="331"/>
      <c r="FW32" s="331"/>
      <c r="FX32" s="331"/>
      <c r="FY32" s="331" t="s">
        <v>2109</v>
      </c>
      <c r="FZ32" s="331"/>
      <c r="GA32" s="197"/>
      <c r="GB32" s="196"/>
      <c r="GC32" s="7" t="s">
        <v>2110</v>
      </c>
      <c r="GD32" s="7"/>
      <c r="GE32" s="331"/>
      <c r="GF32" s="331"/>
      <c r="GG32" s="331"/>
      <c r="GH32" s="331" t="s">
        <v>2109</v>
      </c>
      <c r="GI32" s="331"/>
      <c r="GJ32" s="181"/>
      <c r="GK32" s="4"/>
      <c r="GL32" s="179"/>
      <c r="GM32" s="4"/>
    </row>
    <row r="33" spans="1:200" ht="3.95" customHeight="1">
      <c r="A33" s="178"/>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179"/>
      <c r="AM33" s="4"/>
      <c r="AS33" s="233"/>
      <c r="BA33" s="178"/>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179"/>
      <c r="CM33" s="4"/>
      <c r="CS33" s="233"/>
      <c r="DA33" s="178"/>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179"/>
      <c r="EM33" s="4"/>
      <c r="ES33" s="233"/>
      <c r="FA33" s="178"/>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179"/>
      <c r="GM33" s="4"/>
    </row>
    <row r="34" spans="1:200" ht="3.95" customHeight="1">
      <c r="A34" s="178"/>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179"/>
      <c r="AM34" s="4"/>
      <c r="AS34" s="233"/>
      <c r="BA34" s="178"/>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179"/>
      <c r="CM34" s="4"/>
      <c r="CS34" s="233"/>
      <c r="DA34" s="178"/>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179"/>
      <c r="EM34" s="4"/>
      <c r="ES34" s="233"/>
      <c r="FA34" s="178"/>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179"/>
      <c r="GM34" s="4"/>
    </row>
    <row r="35" spans="1:200" ht="2.4500000000000002" customHeight="1">
      <c r="A35" s="180"/>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181"/>
      <c r="AM35" s="4"/>
      <c r="AS35" s="233"/>
      <c r="BA35" s="180"/>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181"/>
      <c r="CM35" s="4"/>
      <c r="CS35" s="233"/>
      <c r="DA35" s="180"/>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181"/>
      <c r="EM35" s="4"/>
      <c r="ES35" s="233"/>
      <c r="FA35" s="180"/>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181"/>
      <c r="GM35" s="4"/>
    </row>
    <row r="36" spans="1:200" ht="3.95"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S36" s="233"/>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S36" s="233"/>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S36" s="233"/>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row>
    <row r="37" spans="1:200" ht="15" customHeight="1">
      <c r="A37" s="332" t="s">
        <v>50</v>
      </c>
      <c r="B37" s="332"/>
      <c r="C37" s="332"/>
      <c r="D37" s="332"/>
      <c r="E37" s="332"/>
      <c r="F37" s="332"/>
      <c r="G37" s="332"/>
      <c r="H37" s="332"/>
      <c r="I37" s="332"/>
      <c r="J37" s="332"/>
      <c r="K37" s="332"/>
      <c r="L37" s="332"/>
      <c r="M37" s="332"/>
      <c r="N37" s="332"/>
      <c r="O37" s="332"/>
      <c r="P37" s="332"/>
      <c r="Q37" s="332"/>
      <c r="R37" s="332"/>
      <c r="S37" s="332"/>
      <c r="T37" s="332"/>
      <c r="U37" s="332"/>
      <c r="V37" s="332"/>
      <c r="W37" s="332"/>
      <c r="X37" s="332"/>
      <c r="Y37" s="332"/>
      <c r="Z37" s="332"/>
      <c r="AA37" s="332"/>
      <c r="AB37" s="332"/>
      <c r="AC37" s="332"/>
      <c r="AD37" s="332"/>
      <c r="AE37" s="332"/>
      <c r="AF37" s="332"/>
      <c r="AG37" s="332"/>
      <c r="AH37" s="332"/>
      <c r="AI37" s="332"/>
      <c r="AJ37" s="332"/>
      <c r="AK37" s="240"/>
      <c r="AL37" s="240"/>
      <c r="AM37" s="4"/>
      <c r="AS37" s="233"/>
      <c r="BA37" s="332" t="s">
        <v>50</v>
      </c>
      <c r="BB37" s="332"/>
      <c r="BC37" s="332"/>
      <c r="BD37" s="332"/>
      <c r="BE37" s="332"/>
      <c r="BF37" s="332"/>
      <c r="BG37" s="332"/>
      <c r="BH37" s="332"/>
      <c r="BI37" s="332"/>
      <c r="BJ37" s="332"/>
      <c r="BK37" s="332"/>
      <c r="BL37" s="332"/>
      <c r="BM37" s="332"/>
      <c r="BN37" s="332"/>
      <c r="BO37" s="332"/>
      <c r="BP37" s="332"/>
      <c r="BQ37" s="332"/>
      <c r="BR37" s="332"/>
      <c r="BS37" s="332"/>
      <c r="BT37" s="332"/>
      <c r="BU37" s="332"/>
      <c r="BV37" s="332"/>
      <c r="BW37" s="332"/>
      <c r="BX37" s="332"/>
      <c r="BY37" s="332"/>
      <c r="BZ37" s="332"/>
      <c r="CA37" s="332"/>
      <c r="CB37" s="332"/>
      <c r="CC37" s="332"/>
      <c r="CD37" s="332"/>
      <c r="CE37" s="332"/>
      <c r="CF37" s="332"/>
      <c r="CG37" s="332"/>
      <c r="CH37" s="332"/>
      <c r="CI37" s="332"/>
      <c r="CJ37" s="332"/>
      <c r="CK37" s="240"/>
      <c r="CL37" s="240"/>
      <c r="CM37" s="4"/>
      <c r="CS37" s="233"/>
      <c r="DA37" s="332" t="s">
        <v>50</v>
      </c>
      <c r="DB37" s="332"/>
      <c r="DC37" s="332"/>
      <c r="DD37" s="332"/>
      <c r="DE37" s="332"/>
      <c r="DF37" s="332"/>
      <c r="DG37" s="332"/>
      <c r="DH37" s="332"/>
      <c r="DI37" s="332"/>
      <c r="DJ37" s="332"/>
      <c r="DK37" s="332"/>
      <c r="DL37" s="332"/>
      <c r="DM37" s="332"/>
      <c r="DN37" s="332"/>
      <c r="DO37" s="332"/>
      <c r="DP37" s="332"/>
      <c r="DQ37" s="332"/>
      <c r="DR37" s="332"/>
      <c r="DS37" s="332"/>
      <c r="DT37" s="332"/>
      <c r="DU37" s="332"/>
      <c r="DV37" s="332"/>
      <c r="DW37" s="332"/>
      <c r="DX37" s="332"/>
      <c r="DY37" s="332"/>
      <c r="DZ37" s="332"/>
      <c r="EA37" s="332"/>
      <c r="EB37" s="332"/>
      <c r="EC37" s="332"/>
      <c r="ED37" s="332"/>
      <c r="EE37" s="332"/>
      <c r="EF37" s="332"/>
      <c r="EG37" s="332"/>
      <c r="EH37" s="332"/>
      <c r="EI37" s="332"/>
      <c r="EJ37" s="332"/>
      <c r="EK37" s="240"/>
      <c r="EL37" s="240"/>
      <c r="EM37" s="4"/>
      <c r="ES37" s="233"/>
      <c r="FA37" s="332" t="s">
        <v>50</v>
      </c>
      <c r="FB37" s="332"/>
      <c r="FC37" s="332"/>
      <c r="FD37" s="332"/>
      <c r="FE37" s="332"/>
      <c r="FF37" s="332"/>
      <c r="FG37" s="332"/>
      <c r="FH37" s="332"/>
      <c r="FI37" s="332"/>
      <c r="FJ37" s="332"/>
      <c r="FK37" s="332"/>
      <c r="FL37" s="332"/>
      <c r="FM37" s="332"/>
      <c r="FN37" s="332"/>
      <c r="FO37" s="332"/>
      <c r="FP37" s="332"/>
      <c r="FQ37" s="332"/>
      <c r="FR37" s="332"/>
      <c r="FS37" s="332"/>
      <c r="FT37" s="332"/>
      <c r="FU37" s="332"/>
      <c r="FV37" s="332"/>
      <c r="FW37" s="332"/>
      <c r="FX37" s="332"/>
      <c r="FY37" s="332"/>
      <c r="FZ37" s="332"/>
      <c r="GA37" s="332"/>
      <c r="GB37" s="332"/>
      <c r="GC37" s="332"/>
      <c r="GD37" s="332"/>
      <c r="GE37" s="332"/>
      <c r="GF37" s="332"/>
      <c r="GG37" s="332"/>
      <c r="GH37" s="332"/>
      <c r="GI37" s="332"/>
      <c r="GJ37" s="332"/>
      <c r="GK37" s="240"/>
      <c r="GL37" s="240"/>
      <c r="GM37" s="4"/>
    </row>
    <row r="38" spans="1:200" ht="2.25" customHeigh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t="str">
        <f>IF(AND($AL$13=TRUE,R38=""),"未入力",IF(AND($AL$13=FALSE,R38&lt;&gt;""),"入力不要",""))</f>
        <v/>
      </c>
      <c r="AS38" s="233"/>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t="str">
        <f>IF(AND($AL$13=TRUE,BR38=""),"未入力",IF(AND($AL$13=FALSE,BR38&lt;&gt;""),"入力不要",""))</f>
        <v/>
      </c>
      <c r="CS38" s="233"/>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t="str">
        <f>IF(AND($AL$13=TRUE,DR38=""),"未入力",IF(AND($AL$13=FALSE,DR38&lt;&gt;""),"入力不要",""))</f>
        <v/>
      </c>
      <c r="ES38" s="233"/>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t="str">
        <f>IF(AND($AL$13=TRUE,FR38=""),"未入力",IF(AND($AL$13=FALSE,FR38&lt;&gt;""),"入力不要",""))</f>
        <v/>
      </c>
    </row>
    <row r="39" spans="1:200" ht="2.25" customHeight="1">
      <c r="A39" s="182"/>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177"/>
      <c r="AM39" s="4"/>
      <c r="AS39" s="233"/>
      <c r="BA39" s="182"/>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177"/>
      <c r="CM39" s="4"/>
      <c r="CS39" s="233"/>
      <c r="DA39" s="182"/>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177"/>
      <c r="EM39" s="4"/>
      <c r="ES39" s="233"/>
      <c r="FA39" s="182"/>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177"/>
      <c r="GM39" s="4"/>
    </row>
    <row r="40" spans="1:200" ht="14.45" customHeight="1">
      <c r="A40" s="178" t="s">
        <v>51</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179"/>
      <c r="AM40" s="4"/>
      <c r="AS40" s="233"/>
      <c r="BA40" s="178" t="s">
        <v>51</v>
      </c>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179"/>
      <c r="CM40" s="4"/>
      <c r="CS40" s="233"/>
      <c r="DA40" s="178" t="s">
        <v>51</v>
      </c>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179"/>
      <c r="EM40" s="4"/>
      <c r="ES40" s="233"/>
      <c r="FA40" s="178" t="s">
        <v>51</v>
      </c>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179"/>
      <c r="GM40" s="4"/>
    </row>
    <row r="41" spans="1:200" ht="18" customHeight="1">
      <c r="A41" s="178"/>
      <c r="B41" s="305" t="s">
        <v>2262</v>
      </c>
      <c r="C41" s="293"/>
      <c r="D41" s="293"/>
      <c r="E41" s="293"/>
      <c r="F41" s="293"/>
      <c r="G41" s="293"/>
      <c r="H41" s="293"/>
      <c r="I41" s="293"/>
      <c r="J41" s="288"/>
      <c r="K41" s="289"/>
      <c r="L41" s="289"/>
      <c r="M41" s="289"/>
      <c r="N41" s="289"/>
      <c r="O41" s="289"/>
      <c r="P41" s="294"/>
      <c r="Q41" s="174"/>
      <c r="R41" s="174"/>
      <c r="S41" s="174"/>
      <c r="T41" s="174"/>
      <c r="U41" s="174"/>
      <c r="V41" s="174"/>
      <c r="W41" s="174"/>
      <c r="X41" s="174"/>
      <c r="Y41" s="174"/>
      <c r="Z41" s="174"/>
      <c r="AA41" s="174"/>
      <c r="AB41" s="174"/>
      <c r="AC41" s="174"/>
      <c r="AD41" s="174"/>
      <c r="AE41" s="174"/>
      <c r="AF41" s="174"/>
      <c r="AG41" s="174"/>
      <c r="AH41" s="174"/>
      <c r="AI41" s="174"/>
      <c r="AJ41" s="4"/>
      <c r="AK41" s="4"/>
      <c r="AL41" s="179"/>
      <c r="AM41" s="11"/>
      <c r="AN41" s="266"/>
      <c r="AO41" s="266"/>
      <c r="AP41" s="266"/>
      <c r="AQ41" s="266"/>
      <c r="AR41" s="266"/>
      <c r="AS41" s="233"/>
      <c r="BA41" s="178"/>
      <c r="BB41" s="305" t="s">
        <v>2262</v>
      </c>
      <c r="BC41" s="293"/>
      <c r="BD41" s="293"/>
      <c r="BE41" s="293"/>
      <c r="BF41" s="293"/>
      <c r="BG41" s="293"/>
      <c r="BH41" s="293"/>
      <c r="BI41" s="293"/>
      <c r="BJ41" s="288"/>
      <c r="BK41" s="289"/>
      <c r="BL41" s="289"/>
      <c r="BM41" s="289"/>
      <c r="BN41" s="289"/>
      <c r="BO41" s="289"/>
      <c r="BP41" s="294"/>
      <c r="BQ41" s="174"/>
      <c r="BR41" s="174"/>
      <c r="BS41" s="174"/>
      <c r="BT41" s="174"/>
      <c r="BU41" s="174"/>
      <c r="BV41" s="174"/>
      <c r="BW41" s="174"/>
      <c r="BX41" s="174"/>
      <c r="BY41" s="174"/>
      <c r="BZ41" s="174"/>
      <c r="CA41" s="174"/>
      <c r="CB41" s="174"/>
      <c r="CC41" s="174"/>
      <c r="CD41" s="174"/>
      <c r="CE41" s="174"/>
      <c r="CF41" s="174"/>
      <c r="CG41" s="174"/>
      <c r="CH41" s="174"/>
      <c r="CI41" s="174"/>
      <c r="CJ41" s="4"/>
      <c r="CK41" s="4"/>
      <c r="CL41" s="179"/>
      <c r="CM41" s="11"/>
      <c r="CN41" s="266"/>
      <c r="CO41" s="266"/>
      <c r="CP41" s="266"/>
      <c r="CQ41" s="266"/>
      <c r="CR41" s="266"/>
      <c r="CS41" s="233"/>
      <c r="DA41" s="178"/>
      <c r="DB41" s="305" t="s">
        <v>2262</v>
      </c>
      <c r="DC41" s="293"/>
      <c r="DD41" s="293"/>
      <c r="DE41" s="293"/>
      <c r="DF41" s="293"/>
      <c r="DG41" s="293"/>
      <c r="DH41" s="293"/>
      <c r="DI41" s="293"/>
      <c r="DJ41" s="288"/>
      <c r="DK41" s="289"/>
      <c r="DL41" s="289"/>
      <c r="DM41" s="289"/>
      <c r="DN41" s="289"/>
      <c r="DO41" s="289"/>
      <c r="DP41" s="294"/>
      <c r="DQ41" s="174"/>
      <c r="DR41" s="174"/>
      <c r="DS41" s="174"/>
      <c r="DT41" s="174"/>
      <c r="DU41" s="174"/>
      <c r="DV41" s="174"/>
      <c r="DW41" s="174"/>
      <c r="DX41" s="174"/>
      <c r="DY41" s="174"/>
      <c r="DZ41" s="174"/>
      <c r="EA41" s="174"/>
      <c r="EB41" s="174"/>
      <c r="EC41" s="174"/>
      <c r="ED41" s="174"/>
      <c r="EE41" s="174"/>
      <c r="EF41" s="174"/>
      <c r="EG41" s="174"/>
      <c r="EH41" s="174"/>
      <c r="EI41" s="174"/>
      <c r="EJ41" s="4"/>
      <c r="EK41" s="4"/>
      <c r="EL41" s="179"/>
      <c r="EM41" s="11"/>
      <c r="EN41" s="266"/>
      <c r="EO41" s="266"/>
      <c r="EP41" s="266"/>
      <c r="EQ41" s="266"/>
      <c r="ER41" s="266"/>
      <c r="ES41" s="233"/>
      <c r="FA41" s="178"/>
      <c r="FB41" s="305" t="s">
        <v>2262</v>
      </c>
      <c r="FC41" s="293"/>
      <c r="FD41" s="293"/>
      <c r="FE41" s="293"/>
      <c r="FF41" s="293"/>
      <c r="FG41" s="293"/>
      <c r="FH41" s="293"/>
      <c r="FI41" s="293"/>
      <c r="FJ41" s="288"/>
      <c r="FK41" s="289"/>
      <c r="FL41" s="289"/>
      <c r="FM41" s="289"/>
      <c r="FN41" s="289"/>
      <c r="FO41" s="289"/>
      <c r="FP41" s="294"/>
      <c r="FQ41" s="174"/>
      <c r="FR41" s="174"/>
      <c r="FS41" s="174"/>
      <c r="FT41" s="174"/>
      <c r="FU41" s="174"/>
      <c r="FV41" s="174"/>
      <c r="FW41" s="174"/>
      <c r="FX41" s="174"/>
      <c r="FY41" s="174"/>
      <c r="FZ41" s="174"/>
      <c r="GA41" s="174"/>
      <c r="GB41" s="174"/>
      <c r="GC41" s="174"/>
      <c r="GD41" s="174"/>
      <c r="GE41" s="174"/>
      <c r="GF41" s="174"/>
      <c r="GG41" s="174"/>
      <c r="GH41" s="174"/>
      <c r="GI41" s="174"/>
      <c r="GJ41" s="4"/>
      <c r="GK41" s="4"/>
      <c r="GL41" s="179"/>
      <c r="GM41" s="11"/>
      <c r="GN41" s="266"/>
      <c r="GO41" s="266"/>
      <c r="GP41" s="266"/>
      <c r="GQ41" s="266"/>
      <c r="GR41" s="266"/>
    </row>
    <row r="42" spans="1:200" ht="30.95" customHeight="1">
      <c r="A42" s="178"/>
      <c r="B42" s="339" t="s">
        <v>2267</v>
      </c>
      <c r="C42" s="340"/>
      <c r="D42" s="340"/>
      <c r="E42" s="340"/>
      <c r="F42" s="340"/>
      <c r="G42" s="340"/>
      <c r="H42" s="340"/>
      <c r="I42" s="379"/>
      <c r="J42" s="182"/>
      <c r="K42" s="241" t="s">
        <v>52</v>
      </c>
      <c r="L42" s="241"/>
      <c r="M42" s="241"/>
      <c r="N42" s="241"/>
      <c r="O42" s="3"/>
      <c r="P42" s="239"/>
      <c r="Q42" s="267" t="s">
        <v>53</v>
      </c>
      <c r="R42" s="205"/>
      <c r="S42" s="205"/>
      <c r="T42" s="3"/>
      <c r="U42" s="205"/>
      <c r="V42" s="205"/>
      <c r="W42" s="3"/>
      <c r="X42" s="205"/>
      <c r="Y42" s="205"/>
      <c r="Z42" s="177"/>
      <c r="AB42" s="4"/>
      <c r="AC42" s="4"/>
      <c r="AD42" s="4"/>
      <c r="AE42" s="4"/>
      <c r="AF42" s="4"/>
      <c r="AG42" s="4"/>
      <c r="AH42" s="4"/>
      <c r="AI42" s="4"/>
      <c r="AJ42" s="4"/>
      <c r="AK42" s="4"/>
      <c r="AL42" s="179"/>
      <c r="AM42" s="234"/>
      <c r="AN42" s="266" t="b">
        <v>0</v>
      </c>
      <c r="AO42" s="266" t="b">
        <v>0</v>
      </c>
      <c r="AP42" s="266"/>
      <c r="AQ42" s="266"/>
      <c r="AR42" s="266"/>
      <c r="AS42" s="233">
        <f>COUNTIF(AN42:AO42, TRUE)</f>
        <v>0</v>
      </c>
      <c r="AT42" s="232" t="str">
        <f>IF(AND($J41&lt;&gt;"",COUNTIF(AN42:AP42,TRUE)=0),"未入力です。",
  IF(AND($J41&lt;&gt;"",COUNTIF(AN42:AP42,TRUE)&gt;1),"選択は1つまでです。",""))</f>
        <v/>
      </c>
      <c r="AU42" s="232"/>
      <c r="AV42" s="232"/>
      <c r="AW42" s="232"/>
      <c r="AX42" s="232"/>
      <c r="AY42" s="232"/>
      <c r="BA42" s="178"/>
      <c r="BB42" s="339" t="s">
        <v>2267</v>
      </c>
      <c r="BC42" s="340"/>
      <c r="BD42" s="340"/>
      <c r="BE42" s="340"/>
      <c r="BF42" s="340"/>
      <c r="BG42" s="340"/>
      <c r="BH42" s="340"/>
      <c r="BI42" s="379"/>
      <c r="BJ42" s="182"/>
      <c r="BK42" s="241" t="s">
        <v>52</v>
      </c>
      <c r="BL42" s="241"/>
      <c r="BM42" s="241"/>
      <c r="BN42" s="241"/>
      <c r="BO42" s="3"/>
      <c r="BP42" s="239"/>
      <c r="BQ42" s="267" t="s">
        <v>53</v>
      </c>
      <c r="BR42" s="205"/>
      <c r="BS42" s="205"/>
      <c r="BT42" s="3"/>
      <c r="BU42" s="205"/>
      <c r="BV42" s="205"/>
      <c r="BW42" s="3"/>
      <c r="BX42" s="205"/>
      <c r="BY42" s="205"/>
      <c r="BZ42" s="177"/>
      <c r="CB42" s="4"/>
      <c r="CC42" s="4"/>
      <c r="CD42" s="4"/>
      <c r="CE42" s="4"/>
      <c r="CF42" s="4"/>
      <c r="CG42" s="4"/>
      <c r="CH42" s="4"/>
      <c r="CI42" s="4"/>
      <c r="CJ42" s="4"/>
      <c r="CK42" s="4"/>
      <c r="CL42" s="179"/>
      <c r="CM42" s="234"/>
      <c r="CN42" s="266" t="b">
        <v>0</v>
      </c>
      <c r="CO42" s="266" t="b">
        <v>0</v>
      </c>
      <c r="CP42" s="266"/>
      <c r="CQ42" s="266"/>
      <c r="CR42" s="266"/>
      <c r="CS42" s="233">
        <f>COUNTIF(CN42:CO42, TRUE)</f>
        <v>0</v>
      </c>
      <c r="CT42" s="232" t="str">
        <f>IF(AND($J41&lt;&gt;"",COUNTIF(CN42:CP42,TRUE)=0),"未入力です。",
  IF(AND($J41&lt;&gt;"",COUNTIF(CN42:CP42,TRUE)&gt;1),"選択は1つまでです。",""))</f>
        <v/>
      </c>
      <c r="CU42" s="232"/>
      <c r="CV42" s="232"/>
      <c r="CW42" s="232"/>
      <c r="CX42" s="232"/>
      <c r="CY42" s="232"/>
      <c r="DA42" s="178"/>
      <c r="DB42" s="339" t="s">
        <v>2267</v>
      </c>
      <c r="DC42" s="340"/>
      <c r="DD42" s="340"/>
      <c r="DE42" s="340"/>
      <c r="DF42" s="340"/>
      <c r="DG42" s="340"/>
      <c r="DH42" s="340"/>
      <c r="DI42" s="379"/>
      <c r="DJ42" s="182"/>
      <c r="DK42" s="241" t="s">
        <v>52</v>
      </c>
      <c r="DL42" s="241"/>
      <c r="DM42" s="241"/>
      <c r="DN42" s="241"/>
      <c r="DO42" s="3"/>
      <c r="DP42" s="239"/>
      <c r="DQ42" s="267" t="s">
        <v>53</v>
      </c>
      <c r="DR42" s="205"/>
      <c r="DS42" s="205"/>
      <c r="DT42" s="3"/>
      <c r="DU42" s="205"/>
      <c r="DV42" s="205"/>
      <c r="DW42" s="3"/>
      <c r="DX42" s="205"/>
      <c r="DY42" s="205"/>
      <c r="DZ42" s="177"/>
      <c r="EB42" s="4"/>
      <c r="EC42" s="4"/>
      <c r="ED42" s="4"/>
      <c r="EE42" s="4"/>
      <c r="EF42" s="4"/>
      <c r="EG42" s="4"/>
      <c r="EH42" s="4"/>
      <c r="EI42" s="4"/>
      <c r="EJ42" s="4"/>
      <c r="EK42" s="4"/>
      <c r="EL42" s="179"/>
      <c r="EM42" s="234"/>
      <c r="EN42" s="266" t="b">
        <v>0</v>
      </c>
      <c r="EO42" s="266" t="b">
        <v>0</v>
      </c>
      <c r="EP42" s="266"/>
      <c r="EQ42" s="266"/>
      <c r="ER42" s="266"/>
      <c r="ES42" s="233">
        <f>COUNTIF(EN42:EO42, TRUE)</f>
        <v>0</v>
      </c>
      <c r="ET42" s="232" t="str">
        <f>IF(AND($J41&lt;&gt;"",COUNTIF(EN42:EP42,TRUE)=0),"未入力です。",
  IF(AND($J41&lt;&gt;"",COUNTIF(EN42:EP42,TRUE)&gt;1),"選択は1つまでです。",""))</f>
        <v/>
      </c>
      <c r="FA42" s="178"/>
      <c r="FB42" s="339" t="s">
        <v>2267</v>
      </c>
      <c r="FC42" s="340"/>
      <c r="FD42" s="340"/>
      <c r="FE42" s="340"/>
      <c r="FF42" s="340"/>
      <c r="FG42" s="340"/>
      <c r="FH42" s="340"/>
      <c r="FI42" s="379"/>
      <c r="FJ42" s="182"/>
      <c r="FK42" s="241" t="s">
        <v>52</v>
      </c>
      <c r="FL42" s="241"/>
      <c r="FM42" s="241"/>
      <c r="FN42" s="241"/>
      <c r="FO42" s="3"/>
      <c r="FP42" s="239"/>
      <c r="FQ42" s="267" t="s">
        <v>53</v>
      </c>
      <c r="FR42" s="205"/>
      <c r="FS42" s="205"/>
      <c r="FT42" s="3"/>
      <c r="FU42" s="205"/>
      <c r="FV42" s="205"/>
      <c r="FW42" s="3"/>
      <c r="FX42" s="205"/>
      <c r="FY42" s="205"/>
      <c r="FZ42" s="177"/>
      <c r="GB42" s="4"/>
      <c r="GC42" s="4"/>
      <c r="GD42" s="4"/>
      <c r="GE42" s="4"/>
      <c r="GF42" s="4"/>
      <c r="GG42" s="4"/>
      <c r="GH42" s="4"/>
      <c r="GI42" s="4"/>
      <c r="GJ42" s="4"/>
      <c r="GK42" s="4"/>
      <c r="GL42" s="179"/>
      <c r="GM42" s="234"/>
      <c r="GN42" s="266" t="b">
        <v>0</v>
      </c>
      <c r="GO42" s="266" t="b">
        <v>0</v>
      </c>
      <c r="GP42" s="266"/>
      <c r="GQ42" s="266"/>
      <c r="GR42" s="266"/>
    </row>
    <row r="43" spans="1:200" ht="17.100000000000001" customHeight="1">
      <c r="A43" s="178"/>
      <c r="B43" s="343" t="s">
        <v>2268</v>
      </c>
      <c r="C43" s="344"/>
      <c r="D43" s="344"/>
      <c r="E43" s="344"/>
      <c r="F43" s="344"/>
      <c r="G43" s="344"/>
      <c r="H43" s="344"/>
      <c r="I43" s="345"/>
      <c r="J43" s="182"/>
      <c r="K43" s="3" t="s">
        <v>54</v>
      </c>
      <c r="L43" s="3"/>
      <c r="M43" s="3"/>
      <c r="N43" s="3"/>
      <c r="O43" s="3"/>
      <c r="P43" s="3"/>
      <c r="Q43" s="3"/>
      <c r="R43" s="3"/>
      <c r="S43" s="284" t="s">
        <v>55</v>
      </c>
      <c r="T43" s="284"/>
      <c r="U43" s="284"/>
      <c r="V43" s="284"/>
      <c r="W43" s="284"/>
      <c r="X43" s="3"/>
      <c r="Y43" s="3"/>
      <c r="Z43" s="284" t="s">
        <v>56</v>
      </c>
      <c r="AA43" s="284"/>
      <c r="AB43" s="284"/>
      <c r="AC43" s="284"/>
      <c r="AD43" s="284"/>
      <c r="AE43" s="284"/>
      <c r="AF43" s="284"/>
      <c r="AG43" s="284"/>
      <c r="AH43" s="284"/>
      <c r="AI43" s="285"/>
      <c r="AJ43" s="4"/>
      <c r="AK43" s="4"/>
      <c r="AL43" s="179"/>
      <c r="AM43" s="11" t="str">
        <f>IF(AND($I45&lt;&gt;"",COUNTIF(AN43:AP44,TRUE)=0),"未入力",
  IF(AND($I45&lt;&gt;"",COUNTIF(AN43:AP44,TRUE)&gt;1),"複数選択",""))</f>
        <v/>
      </c>
      <c r="AN43" s="268" t="b">
        <v>0</v>
      </c>
      <c r="AO43" s="268" t="b">
        <v>0</v>
      </c>
      <c r="AP43" s="268" t="b">
        <v>0</v>
      </c>
      <c r="AQ43" s="268"/>
      <c r="AR43" s="268"/>
      <c r="AS43" s="233">
        <f>COUNTIF(AN43:AP43, TRUE)</f>
        <v>0</v>
      </c>
      <c r="AT43" s="232" t="str">
        <f>IF(AND($J$41&lt;&gt;"",COUNTIF(AN43:AP44,TRUE)=0),"未入力です。",
  IF(AND($J$41&lt;&gt;"",COUNTIF(AN43:AP44,TRUE)&gt;1),"選択は1つまでです。",""))</f>
        <v/>
      </c>
      <c r="AU43" s="232"/>
      <c r="AV43" s="232"/>
      <c r="AW43" s="232"/>
      <c r="AX43" s="232"/>
      <c r="AY43" s="232"/>
      <c r="BA43" s="178"/>
      <c r="BB43" s="343" t="s">
        <v>2268</v>
      </c>
      <c r="BC43" s="344"/>
      <c r="BD43" s="344"/>
      <c r="BE43" s="344"/>
      <c r="BF43" s="344"/>
      <c r="BG43" s="344"/>
      <c r="BH43" s="344"/>
      <c r="BI43" s="345"/>
      <c r="BJ43" s="182"/>
      <c r="BK43" s="3" t="s">
        <v>54</v>
      </c>
      <c r="BL43" s="3"/>
      <c r="BM43" s="3"/>
      <c r="BN43" s="3"/>
      <c r="BO43" s="3"/>
      <c r="BP43" s="3"/>
      <c r="BQ43" s="3"/>
      <c r="BR43" s="3"/>
      <c r="BS43" s="284" t="s">
        <v>55</v>
      </c>
      <c r="BT43" s="284"/>
      <c r="BU43" s="284"/>
      <c r="BV43" s="284"/>
      <c r="BW43" s="284"/>
      <c r="BX43" s="3"/>
      <c r="BY43" s="3"/>
      <c r="BZ43" s="284" t="s">
        <v>56</v>
      </c>
      <c r="CA43" s="284"/>
      <c r="CB43" s="284"/>
      <c r="CC43" s="284"/>
      <c r="CD43" s="284"/>
      <c r="CE43" s="284"/>
      <c r="CF43" s="284"/>
      <c r="CG43" s="284"/>
      <c r="CH43" s="284"/>
      <c r="CI43" s="285"/>
      <c r="CJ43" s="4"/>
      <c r="CK43" s="4"/>
      <c r="CL43" s="179"/>
      <c r="CM43" s="11" t="str">
        <f>IF(AND($I45&lt;&gt;"",COUNTIF(CN43:CP44,TRUE)=0),"未入力",
  IF(AND($I45&lt;&gt;"",COUNTIF(CN43:CP44,TRUE)&gt;1),"複数選択",""))</f>
        <v/>
      </c>
      <c r="CN43" s="268" t="b">
        <v>0</v>
      </c>
      <c r="CO43" s="268" t="b">
        <v>0</v>
      </c>
      <c r="CP43" s="268" t="b">
        <v>0</v>
      </c>
      <c r="CQ43" s="268"/>
      <c r="CR43" s="268"/>
      <c r="CS43" s="233">
        <f>COUNTIF(CN43:CP43, TRUE)</f>
        <v>0</v>
      </c>
      <c r="CT43" s="232" t="str">
        <f>IF(AND($J$41&lt;&gt;"",COUNTIF(CN43:CP44,TRUE)=0),"未入力です。",
  IF(AND($J$41&lt;&gt;"",COUNTIF(CN43:CP44,TRUE)&gt;1),"選択は1つまでです。",""))</f>
        <v/>
      </c>
      <c r="CU43" s="232"/>
      <c r="CV43" s="232"/>
      <c r="CW43" s="232"/>
      <c r="CX43" s="232"/>
      <c r="CY43" s="232"/>
      <c r="DA43" s="178"/>
      <c r="DB43" s="343" t="s">
        <v>2268</v>
      </c>
      <c r="DC43" s="344"/>
      <c r="DD43" s="344"/>
      <c r="DE43" s="344"/>
      <c r="DF43" s="344"/>
      <c r="DG43" s="344"/>
      <c r="DH43" s="344"/>
      <c r="DI43" s="345"/>
      <c r="DJ43" s="182"/>
      <c r="DK43" s="3" t="s">
        <v>54</v>
      </c>
      <c r="DL43" s="3"/>
      <c r="DM43" s="3"/>
      <c r="DN43" s="3"/>
      <c r="DO43" s="3"/>
      <c r="DP43" s="3"/>
      <c r="DQ43" s="3"/>
      <c r="DR43" s="3"/>
      <c r="DS43" s="284" t="s">
        <v>55</v>
      </c>
      <c r="DT43" s="284"/>
      <c r="DU43" s="284"/>
      <c r="DV43" s="284"/>
      <c r="DW43" s="284"/>
      <c r="DX43" s="3"/>
      <c r="DY43" s="3"/>
      <c r="DZ43" s="284" t="s">
        <v>56</v>
      </c>
      <c r="EA43" s="284"/>
      <c r="EB43" s="284"/>
      <c r="EC43" s="284"/>
      <c r="ED43" s="284"/>
      <c r="EE43" s="284"/>
      <c r="EF43" s="284"/>
      <c r="EG43" s="284"/>
      <c r="EH43" s="284"/>
      <c r="EI43" s="285"/>
      <c r="EJ43" s="4"/>
      <c r="EK43" s="4"/>
      <c r="EL43" s="179"/>
      <c r="EM43" s="11" t="str">
        <f>IF(AND($I45&lt;&gt;"",COUNTIF(EN43:EP44,TRUE)=0),"未入力",
  IF(AND($I45&lt;&gt;"",COUNTIF(EN43:EP44,TRUE)&gt;1),"複数選択",""))</f>
        <v/>
      </c>
      <c r="EN43" s="266" t="b">
        <v>0</v>
      </c>
      <c r="EO43" s="266" t="b">
        <v>0</v>
      </c>
      <c r="EP43" s="268" t="b">
        <v>0</v>
      </c>
      <c r="EQ43" s="268"/>
      <c r="ER43" s="268"/>
      <c r="ES43" s="233">
        <f>COUNTIF(EN43:EP43, TRUE)</f>
        <v>0</v>
      </c>
      <c r="ET43" s="232" t="str">
        <f>IF(AND($J$41&lt;&gt;"",COUNTIF(EN43:EP44,TRUE)=0),"未入力です。",
  IF(AND($J$41&lt;&gt;"",COUNTIF(EN43:EP44,TRUE)&gt;1),"選択は1つまでです。",""))</f>
        <v/>
      </c>
      <c r="FA43" s="178"/>
      <c r="FB43" s="343" t="s">
        <v>2268</v>
      </c>
      <c r="FC43" s="344"/>
      <c r="FD43" s="344"/>
      <c r="FE43" s="344"/>
      <c r="FF43" s="344"/>
      <c r="FG43" s="344"/>
      <c r="FH43" s="344"/>
      <c r="FI43" s="345"/>
      <c r="FJ43" s="182"/>
      <c r="FK43" s="3" t="s">
        <v>54</v>
      </c>
      <c r="FL43" s="3"/>
      <c r="FM43" s="3"/>
      <c r="FN43" s="3"/>
      <c r="FO43" s="3"/>
      <c r="FP43" s="3"/>
      <c r="FQ43" s="3"/>
      <c r="FR43" s="3"/>
      <c r="FS43" s="284" t="s">
        <v>55</v>
      </c>
      <c r="FT43" s="284"/>
      <c r="FU43" s="284"/>
      <c r="FV43" s="284"/>
      <c r="FW43" s="284"/>
      <c r="FX43" s="3"/>
      <c r="FY43" s="3"/>
      <c r="FZ43" s="284" t="s">
        <v>56</v>
      </c>
      <c r="GA43" s="284"/>
      <c r="GB43" s="284"/>
      <c r="GC43" s="284"/>
      <c r="GD43" s="284"/>
      <c r="GE43" s="284"/>
      <c r="GF43" s="284"/>
      <c r="GG43" s="284"/>
      <c r="GH43" s="284"/>
      <c r="GI43" s="285"/>
      <c r="GJ43" s="4"/>
      <c r="GK43" s="4"/>
      <c r="GL43" s="179"/>
      <c r="GM43" s="11" t="str">
        <f>IF(AND($I45&lt;&gt;"",COUNTIF(GN43:GP44,TRUE)=0),"未入力",
  IF(AND($I45&lt;&gt;"",COUNTIF(GN43:GP44,TRUE)&gt;1),"複数選択",""))</f>
        <v/>
      </c>
      <c r="GN43" s="266" t="b">
        <v>0</v>
      </c>
      <c r="GO43" s="266" t="b">
        <v>0</v>
      </c>
      <c r="GP43" s="268" t="b">
        <v>0</v>
      </c>
      <c r="GQ43" s="268"/>
      <c r="GR43" s="268"/>
    </row>
    <row r="44" spans="1:200" ht="17.100000000000001" customHeight="1">
      <c r="A44" s="178"/>
      <c r="B44" s="346"/>
      <c r="C44" s="347"/>
      <c r="D44" s="347"/>
      <c r="E44" s="347"/>
      <c r="F44" s="347"/>
      <c r="G44" s="347"/>
      <c r="H44" s="347"/>
      <c r="I44" s="348"/>
      <c r="J44" s="180"/>
      <c r="K44" s="311" t="s">
        <v>57</v>
      </c>
      <c r="L44" s="311"/>
      <c r="M44" s="311"/>
      <c r="N44" s="311"/>
      <c r="O44" s="311"/>
      <c r="P44" s="311"/>
      <c r="Q44" s="311"/>
      <c r="R44" s="311"/>
      <c r="S44" s="7"/>
      <c r="T44" s="7"/>
      <c r="U44" s="311" t="s">
        <v>58</v>
      </c>
      <c r="V44" s="311"/>
      <c r="W44" s="311"/>
      <c r="X44" s="311"/>
      <c r="Y44" s="7"/>
      <c r="Z44" s="7"/>
      <c r="AA44" s="7"/>
      <c r="AB44" s="7"/>
      <c r="AC44" s="7"/>
      <c r="AD44" s="7"/>
      <c r="AE44" s="7"/>
      <c r="AF44" s="7"/>
      <c r="AG44" s="7"/>
      <c r="AH44" s="7"/>
      <c r="AI44" s="181"/>
      <c r="AJ44" s="4"/>
      <c r="AK44" s="4"/>
      <c r="AL44" s="179"/>
      <c r="AM44" s="11"/>
      <c r="AN44" s="268" t="b">
        <v>0</v>
      </c>
      <c r="AO44" s="268" t="b">
        <v>0</v>
      </c>
      <c r="AP44" s="268"/>
      <c r="AQ44" s="268"/>
      <c r="AR44" s="268"/>
      <c r="AS44" s="233">
        <f>COUNTIF(AN44:AO44, TRUE)</f>
        <v>0</v>
      </c>
      <c r="BA44" s="178"/>
      <c r="BB44" s="346"/>
      <c r="BC44" s="347"/>
      <c r="BD44" s="347"/>
      <c r="BE44" s="347"/>
      <c r="BF44" s="347"/>
      <c r="BG44" s="347"/>
      <c r="BH44" s="347"/>
      <c r="BI44" s="348"/>
      <c r="BJ44" s="180"/>
      <c r="BK44" s="311" t="s">
        <v>57</v>
      </c>
      <c r="BL44" s="311"/>
      <c r="BM44" s="311"/>
      <c r="BN44" s="311"/>
      <c r="BO44" s="311"/>
      <c r="BP44" s="311"/>
      <c r="BQ44" s="311"/>
      <c r="BR44" s="311"/>
      <c r="BS44" s="7"/>
      <c r="BT44" s="7"/>
      <c r="BU44" s="311" t="s">
        <v>58</v>
      </c>
      <c r="BV44" s="311"/>
      <c r="BW44" s="311"/>
      <c r="BX44" s="311"/>
      <c r="BY44" s="7"/>
      <c r="BZ44" s="7"/>
      <c r="CA44" s="7"/>
      <c r="CB44" s="7"/>
      <c r="CC44" s="7"/>
      <c r="CD44" s="7"/>
      <c r="CE44" s="7"/>
      <c r="CF44" s="7"/>
      <c r="CG44" s="7"/>
      <c r="CH44" s="7"/>
      <c r="CI44" s="181"/>
      <c r="CJ44" s="4"/>
      <c r="CK44" s="4"/>
      <c r="CL44" s="179"/>
      <c r="CM44" s="11"/>
      <c r="CN44" s="268" t="b">
        <v>0</v>
      </c>
      <c r="CO44" s="268" t="b">
        <v>0</v>
      </c>
      <c r="CP44" s="268"/>
      <c r="CQ44" s="268"/>
      <c r="CR44" s="268"/>
      <c r="CS44" s="233">
        <f>COUNTIF(CN44:CO44, TRUE)</f>
        <v>0</v>
      </c>
      <c r="DA44" s="178"/>
      <c r="DB44" s="346"/>
      <c r="DC44" s="347"/>
      <c r="DD44" s="347"/>
      <c r="DE44" s="347"/>
      <c r="DF44" s="347"/>
      <c r="DG44" s="347"/>
      <c r="DH44" s="347"/>
      <c r="DI44" s="348"/>
      <c r="DJ44" s="180"/>
      <c r="DK44" s="311" t="s">
        <v>57</v>
      </c>
      <c r="DL44" s="311"/>
      <c r="DM44" s="311"/>
      <c r="DN44" s="311"/>
      <c r="DO44" s="311"/>
      <c r="DP44" s="311"/>
      <c r="DQ44" s="311"/>
      <c r="DR44" s="311"/>
      <c r="DS44" s="7"/>
      <c r="DT44" s="7"/>
      <c r="DU44" s="311" t="s">
        <v>58</v>
      </c>
      <c r="DV44" s="311"/>
      <c r="DW44" s="311"/>
      <c r="DX44" s="311"/>
      <c r="DY44" s="7"/>
      <c r="DZ44" s="7"/>
      <c r="EA44" s="7"/>
      <c r="EB44" s="7"/>
      <c r="EC44" s="7"/>
      <c r="ED44" s="7"/>
      <c r="EE44" s="7"/>
      <c r="EF44" s="7"/>
      <c r="EG44" s="7"/>
      <c r="EH44" s="7"/>
      <c r="EI44" s="181"/>
      <c r="EJ44" s="4"/>
      <c r="EK44" s="4"/>
      <c r="EL44" s="179"/>
      <c r="EM44" s="11"/>
      <c r="EN44" s="266" t="b">
        <v>0</v>
      </c>
      <c r="EO44" s="266" t="b">
        <v>0</v>
      </c>
      <c r="EP44" s="268"/>
      <c r="EQ44" s="268"/>
      <c r="ER44" s="268"/>
      <c r="ES44" s="233">
        <f>COUNTIF(EN44:EO44, TRUE)</f>
        <v>0</v>
      </c>
      <c r="FA44" s="178"/>
      <c r="FB44" s="346"/>
      <c r="FC44" s="347"/>
      <c r="FD44" s="347"/>
      <c r="FE44" s="347"/>
      <c r="FF44" s="347"/>
      <c r="FG44" s="347"/>
      <c r="FH44" s="347"/>
      <c r="FI44" s="348"/>
      <c r="FJ44" s="180"/>
      <c r="FK44" s="311" t="s">
        <v>57</v>
      </c>
      <c r="FL44" s="311"/>
      <c r="FM44" s="311"/>
      <c r="FN44" s="311"/>
      <c r="FO44" s="311"/>
      <c r="FP44" s="311"/>
      <c r="FQ44" s="311"/>
      <c r="FR44" s="311"/>
      <c r="FS44" s="7"/>
      <c r="FT44" s="7"/>
      <c r="FU44" s="311" t="s">
        <v>58</v>
      </c>
      <c r="FV44" s="311"/>
      <c r="FW44" s="311"/>
      <c r="FX44" s="311"/>
      <c r="FY44" s="7"/>
      <c r="FZ44" s="7"/>
      <c r="GA44" s="7"/>
      <c r="GB44" s="7"/>
      <c r="GC44" s="7"/>
      <c r="GD44" s="7"/>
      <c r="GE44" s="7"/>
      <c r="GF44" s="7"/>
      <c r="GG44" s="7"/>
      <c r="GH44" s="7"/>
      <c r="GI44" s="181"/>
      <c r="GJ44" s="4"/>
      <c r="GK44" s="4"/>
      <c r="GL44" s="179"/>
      <c r="GM44" s="11"/>
      <c r="GN44" s="266" t="b">
        <v>0</v>
      </c>
      <c r="GO44" s="266" t="b">
        <v>0</v>
      </c>
      <c r="GP44" s="268"/>
      <c r="GQ44" s="268"/>
      <c r="GR44" s="268"/>
    </row>
    <row r="45" spans="1:200" ht="17.100000000000001" customHeight="1">
      <c r="A45" s="178"/>
      <c r="B45" s="318" t="s">
        <v>2269</v>
      </c>
      <c r="C45" s="319"/>
      <c r="D45" s="319"/>
      <c r="E45" s="319"/>
      <c r="F45" s="319"/>
      <c r="G45" s="319"/>
      <c r="H45" s="319"/>
      <c r="I45" s="320"/>
      <c r="J45" s="183"/>
      <c r="K45" s="293" t="s">
        <v>59</v>
      </c>
      <c r="L45" s="293"/>
      <c r="M45" s="293"/>
      <c r="N45" s="293"/>
      <c r="O45" s="293"/>
      <c r="P45" s="269"/>
      <c r="Q45" s="184"/>
      <c r="R45" s="319" t="s">
        <v>60</v>
      </c>
      <c r="S45" s="319"/>
      <c r="T45" s="319"/>
      <c r="U45" s="319"/>
      <c r="V45" s="319"/>
      <c r="W45" s="319"/>
      <c r="X45" s="184"/>
      <c r="Y45" s="293" t="s">
        <v>61</v>
      </c>
      <c r="Z45" s="293"/>
      <c r="AA45" s="293"/>
      <c r="AB45" s="293"/>
      <c r="AC45" s="293"/>
      <c r="AD45" s="306"/>
      <c r="AE45" s="4"/>
      <c r="AF45" s="4"/>
      <c r="AG45" s="4"/>
      <c r="AH45" s="4"/>
      <c r="AJ45" s="4"/>
      <c r="AK45" s="4"/>
      <c r="AL45" s="179"/>
      <c r="AM45" s="11" t="str">
        <f>IF(AND($I45&lt;&gt;"",COUNTIF(AN45:AP46,TRUE)=0),"未入力",
  IF(AND($I45&lt;&gt;"",COUNTIF(AN45:AP46,TRUE)&gt;1),"複数選択",""))</f>
        <v/>
      </c>
      <c r="AN45" s="268" t="b">
        <v>0</v>
      </c>
      <c r="AO45" s="268" t="b">
        <v>0</v>
      </c>
      <c r="AP45" s="268" t="b">
        <v>0</v>
      </c>
      <c r="AQ45" s="268"/>
      <c r="AR45" s="268"/>
      <c r="AS45" s="233">
        <f>COUNTIF(AN45:AP45, TRUE)</f>
        <v>0</v>
      </c>
      <c r="AT45" s="232" t="str">
        <f>IF(AND($J$41&lt;&gt;"",COUNTIF(AN45:AP45,TRUE)=0),"未入力です。",
  IF(AND($J$41&lt;&gt;"",COUNTIF(AN45:AP45,TRUE)&gt;1),"選択は1つまでです。",""))</f>
        <v/>
      </c>
      <c r="AU45" s="232"/>
      <c r="AV45" s="232"/>
      <c r="AW45" s="232"/>
      <c r="AX45" s="232"/>
      <c r="AY45" s="232"/>
      <c r="BA45" s="178"/>
      <c r="BB45" s="318" t="s">
        <v>2269</v>
      </c>
      <c r="BC45" s="319"/>
      <c r="BD45" s="319"/>
      <c r="BE45" s="319"/>
      <c r="BF45" s="319"/>
      <c r="BG45" s="319"/>
      <c r="BH45" s="319"/>
      <c r="BI45" s="320"/>
      <c r="BJ45" s="183"/>
      <c r="BK45" s="293" t="s">
        <v>59</v>
      </c>
      <c r="BL45" s="293"/>
      <c r="BM45" s="293"/>
      <c r="BN45" s="293"/>
      <c r="BO45" s="293"/>
      <c r="BP45" s="269"/>
      <c r="BQ45" s="184"/>
      <c r="BR45" s="319" t="s">
        <v>60</v>
      </c>
      <c r="BS45" s="319"/>
      <c r="BT45" s="319"/>
      <c r="BU45" s="319"/>
      <c r="BV45" s="319"/>
      <c r="BW45" s="319"/>
      <c r="BX45" s="184"/>
      <c r="BY45" s="293" t="s">
        <v>61</v>
      </c>
      <c r="BZ45" s="293"/>
      <c r="CA45" s="293"/>
      <c r="CB45" s="293"/>
      <c r="CC45" s="293"/>
      <c r="CD45" s="306"/>
      <c r="CE45" s="4"/>
      <c r="CF45" s="4"/>
      <c r="CG45" s="4"/>
      <c r="CH45" s="4"/>
      <c r="CJ45" s="4"/>
      <c r="CK45" s="4"/>
      <c r="CL45" s="179"/>
      <c r="CM45" s="11" t="str">
        <f>IF(AND($I45&lt;&gt;"",COUNTIF(CN45:CP46,TRUE)=0),"未入力",
  IF(AND($I45&lt;&gt;"",COUNTIF(CN45:CP46,TRUE)&gt;1),"複数選択",""))</f>
        <v/>
      </c>
      <c r="CN45" s="268" t="b">
        <v>0</v>
      </c>
      <c r="CO45" s="268" t="b">
        <v>0</v>
      </c>
      <c r="CP45" s="268" t="b">
        <v>0</v>
      </c>
      <c r="CQ45" s="268"/>
      <c r="CR45" s="268"/>
      <c r="CS45" s="233">
        <f>COUNTIF(CN45:CP45, TRUE)</f>
        <v>0</v>
      </c>
      <c r="CT45" s="232" t="str">
        <f>IF(AND($J$41&lt;&gt;"",COUNTIF(CN45:CP45,TRUE)=0),"未入力です。",
  IF(AND($J$41&lt;&gt;"",COUNTIF(CN45:CP45,TRUE)&gt;1),"選択は1つまでです。",""))</f>
        <v/>
      </c>
      <c r="CU45" s="232"/>
      <c r="CV45" s="232"/>
      <c r="CW45" s="232"/>
      <c r="CX45" s="232"/>
      <c r="CY45" s="232"/>
      <c r="DA45" s="178"/>
      <c r="DB45" s="318" t="s">
        <v>2269</v>
      </c>
      <c r="DC45" s="319"/>
      <c r="DD45" s="319"/>
      <c r="DE45" s="319"/>
      <c r="DF45" s="319"/>
      <c r="DG45" s="319"/>
      <c r="DH45" s="319"/>
      <c r="DI45" s="320"/>
      <c r="DJ45" s="183"/>
      <c r="DK45" s="293" t="s">
        <v>59</v>
      </c>
      <c r="DL45" s="293"/>
      <c r="DM45" s="293"/>
      <c r="DN45" s="293"/>
      <c r="DO45" s="293"/>
      <c r="DP45" s="269"/>
      <c r="DQ45" s="184"/>
      <c r="DR45" s="319" t="s">
        <v>60</v>
      </c>
      <c r="DS45" s="319"/>
      <c r="DT45" s="319"/>
      <c r="DU45" s="319"/>
      <c r="DV45" s="319"/>
      <c r="DW45" s="319"/>
      <c r="DX45" s="184"/>
      <c r="DY45" s="293" t="s">
        <v>61</v>
      </c>
      <c r="DZ45" s="293"/>
      <c r="EA45" s="293"/>
      <c r="EB45" s="293"/>
      <c r="EC45" s="293"/>
      <c r="ED45" s="306"/>
      <c r="EE45" s="4"/>
      <c r="EF45" s="4"/>
      <c r="EG45" s="4"/>
      <c r="EH45" s="4"/>
      <c r="EJ45" s="4"/>
      <c r="EK45" s="4"/>
      <c r="EL45" s="179"/>
      <c r="EM45" s="11" t="str">
        <f>IF(AND($I45&lt;&gt;"",COUNTIF(EN45:EP46,TRUE)=0),"未入力",
  IF(AND($I45&lt;&gt;"",COUNTIF(EN45:EP46,TRUE)&gt;1),"複数選択",""))</f>
        <v/>
      </c>
      <c r="EN45" s="266" t="b">
        <v>0</v>
      </c>
      <c r="EO45" s="266" t="b">
        <v>0</v>
      </c>
      <c r="EP45" s="268" t="b">
        <v>0</v>
      </c>
      <c r="EQ45" s="268"/>
      <c r="ER45" s="268"/>
      <c r="ES45" s="233">
        <f>COUNTIF(EN45:EP45, TRUE)</f>
        <v>0</v>
      </c>
      <c r="ET45" s="232" t="str">
        <f>IF(AND($J$41&lt;&gt;"",COUNTIF(EN45:EP45,TRUE)=0),"未入力です。",
  IF(AND($J$41&lt;&gt;"",COUNTIF(EN45:EP45,TRUE)&gt;1),"選択は1つまでです。",""))</f>
        <v/>
      </c>
      <c r="FA45" s="178"/>
      <c r="FB45" s="318" t="s">
        <v>2269</v>
      </c>
      <c r="FC45" s="319"/>
      <c r="FD45" s="319"/>
      <c r="FE45" s="319"/>
      <c r="FF45" s="319"/>
      <c r="FG45" s="319"/>
      <c r="FH45" s="319"/>
      <c r="FI45" s="320"/>
      <c r="FJ45" s="183"/>
      <c r="FK45" s="293" t="s">
        <v>59</v>
      </c>
      <c r="FL45" s="293"/>
      <c r="FM45" s="293"/>
      <c r="FN45" s="293"/>
      <c r="FO45" s="293"/>
      <c r="FP45" s="269"/>
      <c r="FQ45" s="184"/>
      <c r="FR45" s="319" t="s">
        <v>60</v>
      </c>
      <c r="FS45" s="319"/>
      <c r="FT45" s="319"/>
      <c r="FU45" s="319"/>
      <c r="FV45" s="319"/>
      <c r="FW45" s="319"/>
      <c r="FX45" s="184"/>
      <c r="FY45" s="293" t="s">
        <v>61</v>
      </c>
      <c r="FZ45" s="293"/>
      <c r="GA45" s="293"/>
      <c r="GB45" s="293"/>
      <c r="GC45" s="293"/>
      <c r="GD45" s="306"/>
      <c r="GE45" s="4"/>
      <c r="GF45" s="4"/>
      <c r="GG45" s="4"/>
      <c r="GH45" s="4"/>
      <c r="GJ45" s="4"/>
      <c r="GK45" s="4"/>
      <c r="GL45" s="179"/>
      <c r="GM45" s="11" t="str">
        <f>IF(AND($I45&lt;&gt;"",COUNTIF(GN45:GP46,TRUE)=0),"未入力",
  IF(AND($I45&lt;&gt;"",COUNTIF(GN45:GP46,TRUE)&gt;1),"複数選択",""))</f>
        <v/>
      </c>
      <c r="GN45" s="266" t="b">
        <v>0</v>
      </c>
      <c r="GO45" s="266" t="b">
        <v>0</v>
      </c>
      <c r="GP45" s="268" t="b">
        <v>0</v>
      </c>
      <c r="GQ45" s="268"/>
      <c r="GR45" s="268"/>
    </row>
    <row r="46" spans="1:200" ht="17.100000000000001" customHeight="1">
      <c r="A46" s="178"/>
      <c r="B46" s="305" t="s">
        <v>2270</v>
      </c>
      <c r="C46" s="293"/>
      <c r="D46" s="293"/>
      <c r="E46" s="293"/>
      <c r="F46" s="293"/>
      <c r="G46" s="293"/>
      <c r="H46" s="293"/>
      <c r="I46" s="306"/>
      <c r="J46" s="183"/>
      <c r="K46" s="293" t="s">
        <v>62</v>
      </c>
      <c r="L46" s="293"/>
      <c r="M46" s="293"/>
      <c r="N46" s="293"/>
      <c r="O46" s="293"/>
      <c r="P46" s="269"/>
      <c r="Q46" s="184"/>
      <c r="R46" s="293" t="s">
        <v>63</v>
      </c>
      <c r="S46" s="293"/>
      <c r="T46" s="293"/>
      <c r="U46" s="293"/>
      <c r="V46" s="293"/>
      <c r="W46" s="293"/>
      <c r="X46" s="184"/>
      <c r="Y46" s="319" t="s">
        <v>64</v>
      </c>
      <c r="Z46" s="319"/>
      <c r="AA46" s="319"/>
      <c r="AB46" s="319"/>
      <c r="AC46" s="319"/>
      <c r="AD46" s="320"/>
      <c r="AE46" s="4"/>
      <c r="AF46" s="4"/>
      <c r="AG46" s="4"/>
      <c r="AH46" s="4"/>
      <c r="AJ46" s="4"/>
      <c r="AK46" s="4"/>
      <c r="AL46" s="179"/>
      <c r="AM46" s="11"/>
      <c r="AN46" s="268" t="b">
        <v>0</v>
      </c>
      <c r="AO46" s="268" t="b">
        <v>0</v>
      </c>
      <c r="AP46" s="268" t="b">
        <v>0</v>
      </c>
      <c r="AQ46" s="268"/>
      <c r="AR46" s="268"/>
      <c r="AS46" s="233">
        <f>COUNTIF(AN46:AP46, TRUE)</f>
        <v>0</v>
      </c>
      <c r="AT46" s="232" t="str">
        <f>IF(AND(AND(J7&gt;=30,J7&lt;&gt;"01",J7&lt;&gt;"02"),AP46=FALSE,J41&lt;&gt;""),"【５．主要用途】が産業専用建築物の場合、住宅の種類は（３）のみです",
IF(AND($J$41&lt;&gt;"",COUNTIF(AN46:AP46,TRUE)=0),"未入力です。",
  IF(AND($J$41&lt;&gt;"",COUNTIF(AN46:AP46,TRUE)&gt;1),"選択は1つまでです。","")))</f>
        <v/>
      </c>
      <c r="AU46" s="232"/>
      <c r="AV46" s="232"/>
      <c r="AW46" s="232"/>
      <c r="AX46" s="232"/>
      <c r="AY46" s="232"/>
      <c r="BA46" s="178"/>
      <c r="BB46" s="305" t="s">
        <v>2270</v>
      </c>
      <c r="BC46" s="293"/>
      <c r="BD46" s="293"/>
      <c r="BE46" s="293"/>
      <c r="BF46" s="293"/>
      <c r="BG46" s="293"/>
      <c r="BH46" s="293"/>
      <c r="BI46" s="306"/>
      <c r="BJ46" s="183"/>
      <c r="BK46" s="293" t="s">
        <v>62</v>
      </c>
      <c r="BL46" s="293"/>
      <c r="BM46" s="293"/>
      <c r="BN46" s="293"/>
      <c r="BO46" s="293"/>
      <c r="BP46" s="269"/>
      <c r="BQ46" s="184"/>
      <c r="BR46" s="293" t="s">
        <v>63</v>
      </c>
      <c r="BS46" s="293"/>
      <c r="BT46" s="293"/>
      <c r="BU46" s="293"/>
      <c r="BV46" s="293"/>
      <c r="BW46" s="293"/>
      <c r="BX46" s="184"/>
      <c r="BY46" s="319" t="s">
        <v>64</v>
      </c>
      <c r="BZ46" s="319"/>
      <c r="CA46" s="319"/>
      <c r="CB46" s="319"/>
      <c r="CC46" s="319"/>
      <c r="CD46" s="320"/>
      <c r="CE46" s="4"/>
      <c r="CG46" s="4"/>
      <c r="CH46" s="4"/>
      <c r="CJ46" s="4"/>
      <c r="CK46" s="4"/>
      <c r="CL46" s="179"/>
      <c r="CM46" s="11"/>
      <c r="CN46" s="268" t="b">
        <v>0</v>
      </c>
      <c r="CO46" s="268" t="b">
        <v>0</v>
      </c>
      <c r="CP46" s="268" t="b">
        <v>0</v>
      </c>
      <c r="CQ46" s="268"/>
      <c r="CR46" s="268"/>
      <c r="CS46" s="233">
        <f>COUNTIF(CN46:CP46, TRUE)</f>
        <v>0</v>
      </c>
      <c r="CT46" s="232" t="str">
        <f>IF(AND(AND(BJ7&gt;=30,BJ7&lt;&gt;"01",BJ7&lt;&gt;"02"),CP46=FALSE,BJ41&lt;&gt;""),"【５．主要用途】が産業専用建築物の場合、住宅の種類は（３）のみです",
IF(AND($J$41&lt;&gt;"",COUNTIF(CN46:CP46,TRUE)=0),"未入力です。",
  IF(AND($J$41&lt;&gt;"",COUNTIF(CN46:CP46,TRUE)&gt;1),"選択は1つまでです。","")))</f>
        <v/>
      </c>
      <c r="CU46" s="232"/>
      <c r="CV46" s="232"/>
      <c r="CW46" s="232"/>
      <c r="CX46" s="232"/>
      <c r="CY46" s="232"/>
      <c r="DA46" s="178"/>
      <c r="DB46" s="305" t="s">
        <v>2270</v>
      </c>
      <c r="DC46" s="293"/>
      <c r="DD46" s="293"/>
      <c r="DE46" s="293"/>
      <c r="DF46" s="293"/>
      <c r="DG46" s="293"/>
      <c r="DH46" s="293"/>
      <c r="DI46" s="306"/>
      <c r="DJ46" s="183"/>
      <c r="DK46" s="293" t="s">
        <v>62</v>
      </c>
      <c r="DL46" s="293"/>
      <c r="DM46" s="293"/>
      <c r="DN46" s="293"/>
      <c r="DO46" s="293"/>
      <c r="DP46" s="269"/>
      <c r="DQ46" s="184"/>
      <c r="DR46" s="293" t="s">
        <v>63</v>
      </c>
      <c r="DS46" s="293"/>
      <c r="DT46" s="293"/>
      <c r="DU46" s="293"/>
      <c r="DV46" s="293"/>
      <c r="DW46" s="293"/>
      <c r="DX46" s="184"/>
      <c r="DY46" s="319" t="s">
        <v>64</v>
      </c>
      <c r="DZ46" s="319"/>
      <c r="EA46" s="319"/>
      <c r="EB46" s="319"/>
      <c r="EC46" s="319"/>
      <c r="ED46" s="320"/>
      <c r="EE46" s="4"/>
      <c r="EG46" s="4"/>
      <c r="EH46" s="4"/>
      <c r="EJ46" s="4"/>
      <c r="EK46" s="4"/>
      <c r="EL46" s="179"/>
      <c r="EM46" s="11"/>
      <c r="EN46" s="266" t="b">
        <v>0</v>
      </c>
      <c r="EO46" s="266" t="b">
        <v>0</v>
      </c>
      <c r="EP46" s="268" t="b">
        <v>0</v>
      </c>
      <c r="EQ46" s="268"/>
      <c r="ER46" s="268"/>
      <c r="ES46" s="233">
        <f>COUNTIF(EN46:EP46, TRUE)</f>
        <v>0</v>
      </c>
      <c r="ET46" s="232" t="str">
        <f>IF(AND(AND(DJ7&gt;=30,DJ7&lt;&gt;"01",DJ7&lt;&gt;"02"),EP46=FALSE,DJ41&lt;&gt;""),"【５．主要用途】が産業専用建築物の場合、住宅の種類は（３）のみです",
IF(AND($J$41&lt;&gt;"",COUNTIF(EN46:EP46,TRUE)=0),"未入力です。",
  IF(AND($J$41&lt;&gt;"",COUNTIF(EN46:EP46,TRUE)&gt;1),"選択は1つまでです。","")))</f>
        <v/>
      </c>
      <c r="FA46" s="178"/>
      <c r="FB46" s="305" t="s">
        <v>2270</v>
      </c>
      <c r="FC46" s="293"/>
      <c r="FD46" s="293"/>
      <c r="FE46" s="293"/>
      <c r="FF46" s="293"/>
      <c r="FG46" s="293"/>
      <c r="FH46" s="293"/>
      <c r="FI46" s="306"/>
      <c r="FJ46" s="183"/>
      <c r="FK46" s="293" t="s">
        <v>62</v>
      </c>
      <c r="FL46" s="293"/>
      <c r="FM46" s="293"/>
      <c r="FN46" s="293"/>
      <c r="FO46" s="293"/>
      <c r="FP46" s="269"/>
      <c r="FQ46" s="184"/>
      <c r="FR46" s="293" t="s">
        <v>63</v>
      </c>
      <c r="FS46" s="293"/>
      <c r="FT46" s="293"/>
      <c r="FU46" s="293"/>
      <c r="FV46" s="293"/>
      <c r="FW46" s="293"/>
      <c r="FX46" s="184"/>
      <c r="FY46" s="319" t="s">
        <v>64</v>
      </c>
      <c r="FZ46" s="319"/>
      <c r="GA46" s="319"/>
      <c r="GB46" s="319"/>
      <c r="GC46" s="319"/>
      <c r="GD46" s="320"/>
      <c r="GE46" s="4"/>
      <c r="GG46" s="4"/>
      <c r="GH46" s="4"/>
      <c r="GJ46" s="4"/>
      <c r="GK46" s="4"/>
      <c r="GL46" s="179"/>
      <c r="GM46" s="11"/>
      <c r="GN46" s="266" t="b">
        <v>0</v>
      </c>
      <c r="GO46" s="266" t="b">
        <v>0</v>
      </c>
      <c r="GP46" s="268" t="b">
        <v>0</v>
      </c>
      <c r="GQ46" s="268"/>
      <c r="GR46" s="268"/>
    </row>
    <row r="47" spans="1:200" ht="17.100000000000001" customHeight="1">
      <c r="A47" s="178"/>
      <c r="B47" s="305" t="s">
        <v>2271</v>
      </c>
      <c r="C47" s="293"/>
      <c r="D47" s="293"/>
      <c r="E47" s="293"/>
      <c r="F47" s="293"/>
      <c r="G47" s="293"/>
      <c r="H47" s="293"/>
      <c r="I47" s="306"/>
      <c r="J47" s="182"/>
      <c r="K47" s="319" t="s">
        <v>65</v>
      </c>
      <c r="L47" s="319"/>
      <c r="M47" s="319"/>
      <c r="N47" s="319"/>
      <c r="O47" s="319"/>
      <c r="P47" s="319"/>
      <c r="Q47" s="3"/>
      <c r="R47" s="284" t="s">
        <v>66</v>
      </c>
      <c r="S47" s="284"/>
      <c r="T47" s="284"/>
      <c r="U47" s="284"/>
      <c r="V47" s="284"/>
      <c r="W47" s="284"/>
      <c r="X47" s="3"/>
      <c r="Y47" s="284" t="s">
        <v>67</v>
      </c>
      <c r="Z47" s="284"/>
      <c r="AA47" s="284"/>
      <c r="AB47" s="284"/>
      <c r="AC47" s="284"/>
      <c r="AD47" s="177"/>
      <c r="AE47" s="332"/>
      <c r="AF47" s="332"/>
      <c r="AG47" s="332"/>
      <c r="AH47" s="332"/>
      <c r="AI47" s="332"/>
      <c r="AJ47" s="4"/>
      <c r="AK47" s="4"/>
      <c r="AL47" s="179"/>
      <c r="AM47" s="11" t="str">
        <f>IF(AND($I45&lt;&gt;"",COUNTIF(AN47:AP47,TRUE)=0),"未入力",
  IF(AND($I45&lt;&gt;"",COUNTIF(AN47:AP47,TRUE)&gt;1),"複数選択",""))</f>
        <v/>
      </c>
      <c r="AN47" s="268" t="b">
        <v>0</v>
      </c>
      <c r="AO47" s="268" t="b">
        <v>0</v>
      </c>
      <c r="AP47" s="268" t="b">
        <v>0</v>
      </c>
      <c r="AQ47" s="268"/>
      <c r="AR47" s="268"/>
      <c r="AS47" s="233">
        <f>COUNTIF(AN47:AP47, TRUE)</f>
        <v>0</v>
      </c>
      <c r="AT47" s="232" t="str">
        <f>IF(AND($J$41&lt;&gt;"",COUNTIF(AN47:AP47,TRUE)=0),"未入力です。",
  IF(AND($J$41&lt;&gt;"",COUNTIF(AN47:AP47,TRUE)&gt;1),"選択は1つまでです。",""))</f>
        <v/>
      </c>
      <c r="AU47" s="232"/>
      <c r="AV47" s="232"/>
      <c r="AW47" s="232"/>
      <c r="AX47" s="232"/>
      <c r="AY47" s="232"/>
      <c r="BA47" s="178"/>
      <c r="BB47" s="305" t="s">
        <v>2271</v>
      </c>
      <c r="BC47" s="293"/>
      <c r="BD47" s="293"/>
      <c r="BE47" s="293"/>
      <c r="BF47" s="293"/>
      <c r="BG47" s="293"/>
      <c r="BH47" s="293"/>
      <c r="BI47" s="306"/>
      <c r="BJ47" s="182"/>
      <c r="BK47" s="319" t="s">
        <v>65</v>
      </c>
      <c r="BL47" s="319"/>
      <c r="BM47" s="319"/>
      <c r="BN47" s="319"/>
      <c r="BO47" s="319"/>
      <c r="BP47" s="319"/>
      <c r="BQ47" s="3"/>
      <c r="BR47" s="284" t="s">
        <v>66</v>
      </c>
      <c r="BS47" s="284"/>
      <c r="BT47" s="284"/>
      <c r="BU47" s="284"/>
      <c r="BV47" s="284"/>
      <c r="BW47" s="284"/>
      <c r="BX47" s="3"/>
      <c r="BY47" s="284" t="s">
        <v>67</v>
      </c>
      <c r="BZ47" s="284"/>
      <c r="CA47" s="284"/>
      <c r="CB47" s="284"/>
      <c r="CC47" s="284"/>
      <c r="CD47" s="177"/>
      <c r="CE47" s="332"/>
      <c r="CF47" s="332"/>
      <c r="CG47" s="332"/>
      <c r="CH47" s="332"/>
      <c r="CI47" s="332"/>
      <c r="CJ47" s="4"/>
      <c r="CK47" s="4"/>
      <c r="CL47" s="179"/>
      <c r="CM47" s="11" t="str">
        <f>IF(AND($I45&lt;&gt;"",COUNTIF(CN47:CP47,TRUE)=0),"未入力",
  IF(AND($I45&lt;&gt;"",COUNTIF(CN47:CP47,TRUE)&gt;1),"複数選択",""))</f>
        <v/>
      </c>
      <c r="CN47" s="268" t="b">
        <v>0</v>
      </c>
      <c r="CO47" s="268" t="b">
        <v>0</v>
      </c>
      <c r="CP47" s="268" t="b">
        <v>0</v>
      </c>
      <c r="CQ47" s="268"/>
      <c r="CR47" s="268"/>
      <c r="CS47" s="233">
        <f>COUNTIF(CN47:CP47, TRUE)</f>
        <v>0</v>
      </c>
      <c r="CT47" s="232" t="str">
        <f>IF(AND($J$41&lt;&gt;"",COUNTIF(CN47:CP47,TRUE)=0),"未入力です。",
  IF(AND($J$41&lt;&gt;"",COUNTIF(CN47:CP47,TRUE)&gt;1),"選択は1つまでです。",""))</f>
        <v/>
      </c>
      <c r="CU47" s="232"/>
      <c r="CV47" s="232"/>
      <c r="CW47" s="232"/>
      <c r="CX47" s="232"/>
      <c r="CY47" s="232"/>
      <c r="DA47" s="178"/>
      <c r="DB47" s="305" t="s">
        <v>2271</v>
      </c>
      <c r="DC47" s="293"/>
      <c r="DD47" s="293"/>
      <c r="DE47" s="293"/>
      <c r="DF47" s="293"/>
      <c r="DG47" s="293"/>
      <c r="DH47" s="293"/>
      <c r="DI47" s="306"/>
      <c r="DJ47" s="182"/>
      <c r="DK47" s="319" t="s">
        <v>65</v>
      </c>
      <c r="DL47" s="319"/>
      <c r="DM47" s="319"/>
      <c r="DN47" s="319"/>
      <c r="DO47" s="319"/>
      <c r="DP47" s="319"/>
      <c r="DQ47" s="3"/>
      <c r="DR47" s="284" t="s">
        <v>66</v>
      </c>
      <c r="DS47" s="284"/>
      <c r="DT47" s="284"/>
      <c r="DU47" s="284"/>
      <c r="DV47" s="284"/>
      <c r="DW47" s="284"/>
      <c r="DX47" s="3"/>
      <c r="DY47" s="284" t="s">
        <v>67</v>
      </c>
      <c r="DZ47" s="284"/>
      <c r="EA47" s="284"/>
      <c r="EB47" s="284"/>
      <c r="EC47" s="284"/>
      <c r="ED47" s="177"/>
      <c r="EE47" s="332"/>
      <c r="EF47" s="332"/>
      <c r="EG47" s="332"/>
      <c r="EH47" s="332"/>
      <c r="EI47" s="332"/>
      <c r="EJ47" s="4"/>
      <c r="EK47" s="4"/>
      <c r="EL47" s="179"/>
      <c r="EM47" s="11" t="str">
        <f>IF(AND($I45&lt;&gt;"",COUNTIF(EN47:EP47,TRUE)=0),"未入力",
  IF(AND($I45&lt;&gt;"",COUNTIF(EN47:EP47,TRUE)&gt;1),"複数選択",""))</f>
        <v/>
      </c>
      <c r="EN47" s="266" t="b">
        <v>0</v>
      </c>
      <c r="EO47" s="266" t="b">
        <v>0</v>
      </c>
      <c r="EP47" s="268" t="b">
        <v>0</v>
      </c>
      <c r="EQ47" s="268"/>
      <c r="ER47" s="268"/>
      <c r="ES47" s="233">
        <f>COUNTIF(EN47:EP47, TRUE)</f>
        <v>0</v>
      </c>
      <c r="ET47" s="232" t="str">
        <f>IF(AND($J$41&lt;&gt;"",COUNTIF(EN47:EP47,TRUE)=0),"未入力です。",
  IF(AND($J$41&lt;&gt;"",COUNTIF(EN47:EP47,TRUE)&gt;1),"選択は1つまでです。",""))</f>
        <v/>
      </c>
      <c r="FA47" s="178"/>
      <c r="FB47" s="305" t="s">
        <v>2271</v>
      </c>
      <c r="FC47" s="293"/>
      <c r="FD47" s="293"/>
      <c r="FE47" s="293"/>
      <c r="FF47" s="293"/>
      <c r="FG47" s="293"/>
      <c r="FH47" s="293"/>
      <c r="FI47" s="306"/>
      <c r="FJ47" s="182"/>
      <c r="FK47" s="319" t="s">
        <v>65</v>
      </c>
      <c r="FL47" s="319"/>
      <c r="FM47" s="319"/>
      <c r="FN47" s="319"/>
      <c r="FO47" s="319"/>
      <c r="FP47" s="319"/>
      <c r="FQ47" s="3"/>
      <c r="FR47" s="284" t="s">
        <v>66</v>
      </c>
      <c r="FS47" s="284"/>
      <c r="FT47" s="284"/>
      <c r="FU47" s="284"/>
      <c r="FV47" s="284"/>
      <c r="FW47" s="284"/>
      <c r="FX47" s="3"/>
      <c r="FY47" s="284" t="s">
        <v>67</v>
      </c>
      <c r="FZ47" s="284"/>
      <c r="GA47" s="284"/>
      <c r="GB47" s="284"/>
      <c r="GC47" s="284"/>
      <c r="GD47" s="177"/>
      <c r="GE47" s="332"/>
      <c r="GF47" s="332"/>
      <c r="GG47" s="332"/>
      <c r="GH47" s="332"/>
      <c r="GI47" s="332"/>
      <c r="GJ47" s="4"/>
      <c r="GK47" s="4"/>
      <c r="GL47" s="179"/>
      <c r="GM47" s="11" t="str">
        <f>IF(AND($I45&lt;&gt;"",COUNTIF(GN47:GP47,TRUE)=0),"未入力",
  IF(AND($I45&lt;&gt;"",COUNTIF(GN47:GP47,TRUE)&gt;1),"複数選択",""))</f>
        <v/>
      </c>
      <c r="GN47" s="266" t="b">
        <v>0</v>
      </c>
      <c r="GO47" s="266" t="b">
        <v>0</v>
      </c>
      <c r="GP47" s="268" t="b">
        <v>0</v>
      </c>
      <c r="GQ47" s="268"/>
      <c r="GR47" s="268"/>
    </row>
    <row r="48" spans="1:200" ht="17.100000000000001" customHeight="1">
      <c r="A48" s="178"/>
      <c r="B48" s="305" t="s">
        <v>2272</v>
      </c>
      <c r="C48" s="293"/>
      <c r="D48" s="293"/>
      <c r="E48" s="293"/>
      <c r="F48" s="293"/>
      <c r="G48" s="293"/>
      <c r="H48" s="293"/>
      <c r="I48" s="306"/>
      <c r="J48" s="183"/>
      <c r="K48" s="293" t="s">
        <v>68</v>
      </c>
      <c r="L48" s="293"/>
      <c r="M48" s="293"/>
      <c r="N48" s="293"/>
      <c r="O48" s="293"/>
      <c r="P48" s="387"/>
      <c r="Q48" s="192"/>
      <c r="R48" s="293" t="s">
        <v>69</v>
      </c>
      <c r="S48" s="293"/>
      <c r="T48" s="293"/>
      <c r="U48" s="293"/>
      <c r="V48" s="293"/>
      <c r="W48" s="184"/>
      <c r="X48" s="192"/>
      <c r="Y48" s="293" t="s">
        <v>70</v>
      </c>
      <c r="Z48" s="293"/>
      <c r="AA48" s="293"/>
      <c r="AB48" s="293"/>
      <c r="AC48" s="293"/>
      <c r="AD48" s="184"/>
      <c r="AE48" s="194"/>
      <c r="AF48" s="284" t="s">
        <v>71</v>
      </c>
      <c r="AG48" s="284"/>
      <c r="AH48" s="284"/>
      <c r="AI48" s="284"/>
      <c r="AJ48" s="284"/>
      <c r="AK48" s="241"/>
      <c r="AL48" s="211"/>
      <c r="AM48" s="11"/>
      <c r="AN48" s="268" t="b">
        <v>0</v>
      </c>
      <c r="AO48" s="268" t="b">
        <v>0</v>
      </c>
      <c r="AP48" s="268" t="b">
        <v>0</v>
      </c>
      <c r="AQ48" s="268" t="b">
        <v>0</v>
      </c>
      <c r="AR48" s="268"/>
      <c r="AS48" s="233">
        <f>COUNTIF(AN48:AQ48, TRUE)</f>
        <v>0</v>
      </c>
      <c r="AT48" s="232" t="str">
        <f>IF(AND($J41&lt;&gt;"",COUNTIF(AN48:AQ48,TRUE)=0),"未入力です。","")</f>
        <v/>
      </c>
      <c r="AU48" s="232"/>
      <c r="AV48" s="232"/>
      <c r="AW48" s="232"/>
      <c r="AX48" s="232"/>
      <c r="AY48" s="232"/>
      <c r="BA48" s="178"/>
      <c r="BB48" s="305" t="s">
        <v>2272</v>
      </c>
      <c r="BC48" s="293"/>
      <c r="BD48" s="293"/>
      <c r="BE48" s="293"/>
      <c r="BF48" s="293"/>
      <c r="BG48" s="293"/>
      <c r="BH48" s="293"/>
      <c r="BI48" s="306"/>
      <c r="BJ48" s="183"/>
      <c r="BK48" s="293" t="s">
        <v>68</v>
      </c>
      <c r="BL48" s="293"/>
      <c r="BM48" s="293"/>
      <c r="BN48" s="293"/>
      <c r="BO48" s="293"/>
      <c r="BP48" s="387"/>
      <c r="BQ48" s="192"/>
      <c r="BR48" s="293" t="s">
        <v>69</v>
      </c>
      <c r="BS48" s="293"/>
      <c r="BT48" s="293"/>
      <c r="BU48" s="293"/>
      <c r="BV48" s="293"/>
      <c r="BW48" s="184"/>
      <c r="BX48" s="192"/>
      <c r="BY48" s="293" t="s">
        <v>70</v>
      </c>
      <c r="BZ48" s="293"/>
      <c r="CA48" s="293"/>
      <c r="CB48" s="293"/>
      <c r="CC48" s="293"/>
      <c r="CD48" s="184"/>
      <c r="CE48" s="194"/>
      <c r="CF48" s="284" t="s">
        <v>71</v>
      </c>
      <c r="CG48" s="284"/>
      <c r="CH48" s="284"/>
      <c r="CI48" s="284"/>
      <c r="CJ48" s="284"/>
      <c r="CK48" s="241"/>
      <c r="CL48" s="211"/>
      <c r="CM48" s="11"/>
      <c r="CN48" s="268" t="b">
        <v>0</v>
      </c>
      <c r="CO48" s="268" t="b">
        <v>0</v>
      </c>
      <c r="CP48" s="268" t="b">
        <v>0</v>
      </c>
      <c r="CQ48" s="268" t="b">
        <v>0</v>
      </c>
      <c r="CR48" s="268"/>
      <c r="CS48" s="233">
        <f>COUNTIF(CN48:CQ48, TRUE)</f>
        <v>0</v>
      </c>
      <c r="CT48" s="232" t="str">
        <f>IF(AND($J41&lt;&gt;"",COUNTIF(CN48:CQ48,TRUE)=0),"未入力です。","")</f>
        <v/>
      </c>
      <c r="CU48" s="232"/>
      <c r="CV48" s="232"/>
      <c r="CW48" s="232"/>
      <c r="CX48" s="232"/>
      <c r="CY48" s="232"/>
      <c r="DA48" s="178"/>
      <c r="DB48" s="305" t="s">
        <v>2272</v>
      </c>
      <c r="DC48" s="293"/>
      <c r="DD48" s="293"/>
      <c r="DE48" s="293"/>
      <c r="DF48" s="293"/>
      <c r="DG48" s="293"/>
      <c r="DH48" s="293"/>
      <c r="DI48" s="306"/>
      <c r="DJ48" s="183"/>
      <c r="DK48" s="293" t="s">
        <v>68</v>
      </c>
      <c r="DL48" s="293"/>
      <c r="DM48" s="293"/>
      <c r="DN48" s="293"/>
      <c r="DO48" s="293"/>
      <c r="DP48" s="387"/>
      <c r="DQ48" s="192"/>
      <c r="DR48" s="293" t="s">
        <v>69</v>
      </c>
      <c r="DS48" s="293"/>
      <c r="DT48" s="293"/>
      <c r="DU48" s="293"/>
      <c r="DV48" s="293"/>
      <c r="DW48" s="184"/>
      <c r="DX48" s="192"/>
      <c r="DY48" s="293" t="s">
        <v>70</v>
      </c>
      <c r="DZ48" s="293"/>
      <c r="EA48" s="293"/>
      <c r="EB48" s="293"/>
      <c r="EC48" s="293"/>
      <c r="ED48" s="184"/>
      <c r="EE48" s="194"/>
      <c r="EF48" s="284" t="s">
        <v>71</v>
      </c>
      <c r="EG48" s="284"/>
      <c r="EH48" s="284"/>
      <c r="EI48" s="284"/>
      <c r="EJ48" s="284"/>
      <c r="EK48" s="241"/>
      <c r="EL48" s="211"/>
      <c r="EM48" s="11"/>
      <c r="EN48" s="266" t="b">
        <v>0</v>
      </c>
      <c r="EO48" s="266" t="b">
        <v>0</v>
      </c>
      <c r="EP48" s="268" t="b">
        <v>0</v>
      </c>
      <c r="EQ48" s="268" t="b">
        <v>0</v>
      </c>
      <c r="ER48" s="268"/>
      <c r="ES48" s="233">
        <f>COUNTIF(EN48:EQ48, TRUE)</f>
        <v>0</v>
      </c>
      <c r="ET48" s="232" t="str">
        <f>IF(AND($J41&lt;&gt;"",COUNTIF(EN48:EQ48,TRUE)=0),"未入力です。","")</f>
        <v/>
      </c>
      <c r="FA48" s="178"/>
      <c r="FB48" s="305" t="s">
        <v>2272</v>
      </c>
      <c r="FC48" s="293"/>
      <c r="FD48" s="293"/>
      <c r="FE48" s="293"/>
      <c r="FF48" s="293"/>
      <c r="FG48" s="293"/>
      <c r="FH48" s="293"/>
      <c r="FI48" s="306"/>
      <c r="FJ48" s="183"/>
      <c r="FK48" s="293" t="s">
        <v>68</v>
      </c>
      <c r="FL48" s="293"/>
      <c r="FM48" s="293"/>
      <c r="FN48" s="293"/>
      <c r="FO48" s="293"/>
      <c r="FP48" s="387"/>
      <c r="FQ48" s="192"/>
      <c r="FR48" s="293" t="s">
        <v>69</v>
      </c>
      <c r="FS48" s="293"/>
      <c r="FT48" s="293"/>
      <c r="FU48" s="293"/>
      <c r="FV48" s="293"/>
      <c r="FW48" s="184"/>
      <c r="FX48" s="192"/>
      <c r="FY48" s="293" t="s">
        <v>70</v>
      </c>
      <c r="FZ48" s="293"/>
      <c r="GA48" s="293"/>
      <c r="GB48" s="293"/>
      <c r="GC48" s="293"/>
      <c r="GD48" s="184"/>
      <c r="GE48" s="194"/>
      <c r="GF48" s="284" t="s">
        <v>71</v>
      </c>
      <c r="GG48" s="284"/>
      <c r="GH48" s="284"/>
      <c r="GI48" s="284"/>
      <c r="GJ48" s="284"/>
      <c r="GK48" s="241"/>
      <c r="GL48" s="211"/>
      <c r="GM48" s="11"/>
      <c r="GN48" s="266" t="b">
        <v>0</v>
      </c>
      <c r="GO48" s="266" t="b">
        <v>0</v>
      </c>
      <c r="GP48" s="268" t="b">
        <v>0</v>
      </c>
      <c r="GQ48" s="268" t="b">
        <v>0</v>
      </c>
      <c r="GR48" s="268"/>
    </row>
    <row r="49" spans="1:200" ht="20.100000000000001" customHeight="1">
      <c r="A49" s="178"/>
      <c r="B49" s="305" t="s">
        <v>2273</v>
      </c>
      <c r="C49" s="293"/>
      <c r="D49" s="293"/>
      <c r="E49" s="293"/>
      <c r="F49" s="293"/>
      <c r="G49" s="293"/>
      <c r="H49" s="293"/>
      <c r="I49" s="306"/>
      <c r="J49" s="335"/>
      <c r="K49" s="292"/>
      <c r="L49" s="292"/>
      <c r="M49" s="292"/>
      <c r="N49" s="292"/>
      <c r="O49" s="184" t="s">
        <v>72</v>
      </c>
      <c r="P49" s="184"/>
      <c r="Q49" s="291"/>
      <c r="R49" s="292"/>
      <c r="S49" s="292"/>
      <c r="T49" s="292"/>
      <c r="U49" s="292"/>
      <c r="V49" s="184" t="s">
        <v>72</v>
      </c>
      <c r="W49" s="184"/>
      <c r="X49" s="291"/>
      <c r="Y49" s="292"/>
      <c r="Z49" s="292"/>
      <c r="AA49" s="292"/>
      <c r="AB49" s="292"/>
      <c r="AC49" s="184" t="s">
        <v>72</v>
      </c>
      <c r="AD49" s="184"/>
      <c r="AE49" s="291"/>
      <c r="AF49" s="292"/>
      <c r="AG49" s="292"/>
      <c r="AH49" s="292"/>
      <c r="AI49" s="292"/>
      <c r="AJ49" s="3" t="s">
        <v>72</v>
      </c>
      <c r="AK49" s="3"/>
      <c r="AL49" s="211"/>
      <c r="AM49" s="11" t="str">
        <f>IF(AND($I45&lt;&gt;"",COUNTIF(AN49:AP49,TRUE)=0),"未入力",
  IF(AND($I45&lt;&gt;"",COUNTIF(AN49:AP49,TRUE)&gt;1),"複数選択",""))</f>
        <v/>
      </c>
      <c r="AN49" s="268"/>
      <c r="AO49" s="268"/>
      <c r="AP49" s="268"/>
      <c r="AQ49" s="268"/>
      <c r="AR49" s="268"/>
      <c r="AS49" s="270"/>
      <c r="AT49" s="232" t="str">
        <f>IF(AND($J41&lt;&gt;"",OR($J$7="01",$J$7="02",$J$7&lt;=24)),
  IF(AND($J41&lt;&gt;"",COUNTA(J49,Q49,X49,AE49)=0),"未入力です。",""),"")</f>
        <v/>
      </c>
      <c r="AU49" s="232"/>
      <c r="AV49" s="232"/>
      <c r="AW49" s="232"/>
      <c r="AX49" s="232"/>
      <c r="AY49" s="232"/>
      <c r="BA49" s="178"/>
      <c r="BB49" s="305" t="s">
        <v>2273</v>
      </c>
      <c r="BC49" s="293"/>
      <c r="BD49" s="293"/>
      <c r="BE49" s="293"/>
      <c r="BF49" s="293"/>
      <c r="BG49" s="293"/>
      <c r="BH49" s="293"/>
      <c r="BI49" s="306"/>
      <c r="BJ49" s="335"/>
      <c r="BK49" s="292"/>
      <c r="BL49" s="292"/>
      <c r="BM49" s="292"/>
      <c r="BN49" s="292"/>
      <c r="BO49" s="184" t="s">
        <v>72</v>
      </c>
      <c r="BP49" s="184"/>
      <c r="BQ49" s="291"/>
      <c r="BR49" s="292"/>
      <c r="BS49" s="292"/>
      <c r="BT49" s="292"/>
      <c r="BU49" s="292"/>
      <c r="BV49" s="184" t="s">
        <v>72</v>
      </c>
      <c r="BW49" s="184"/>
      <c r="BX49" s="291"/>
      <c r="BY49" s="292"/>
      <c r="BZ49" s="292"/>
      <c r="CA49" s="292"/>
      <c r="CB49" s="292"/>
      <c r="CC49" s="184" t="s">
        <v>72</v>
      </c>
      <c r="CD49" s="184"/>
      <c r="CE49" s="291"/>
      <c r="CF49" s="292"/>
      <c r="CG49" s="292"/>
      <c r="CH49" s="292"/>
      <c r="CI49" s="292"/>
      <c r="CJ49" s="3" t="s">
        <v>72</v>
      </c>
      <c r="CK49" s="3"/>
      <c r="CL49" s="211"/>
      <c r="CM49" s="11" t="str">
        <f>IF(AND($I45&lt;&gt;"",COUNTIF(CN49:CP49,TRUE)=0),"未入力",
  IF(AND($I45&lt;&gt;"",COUNTIF(CN49:CP49,TRUE)&gt;1),"複数選択",""))</f>
        <v/>
      </c>
      <c r="CN49" s="268"/>
      <c r="CO49" s="268"/>
      <c r="CP49" s="268"/>
      <c r="CQ49" s="268"/>
      <c r="CR49" s="268"/>
      <c r="CS49" s="270"/>
      <c r="CT49" s="232" t="str">
        <f>IF(AND($J41&lt;&gt;"",OR($J$7="01",$J$7="02",$J$7&lt;=24)),
  IF(AND($J41&lt;&gt;"",COUNTA(BJ49,BQ49,BX49,CE49)=0),"未入力です。",""),"")</f>
        <v/>
      </c>
      <c r="CU49" s="232"/>
      <c r="CV49" s="232"/>
      <c r="CW49" s="232"/>
      <c r="CX49" s="232"/>
      <c r="CY49" s="232"/>
      <c r="DA49" s="178"/>
      <c r="DB49" s="305" t="s">
        <v>2273</v>
      </c>
      <c r="DC49" s="293"/>
      <c r="DD49" s="293"/>
      <c r="DE49" s="293"/>
      <c r="DF49" s="293"/>
      <c r="DG49" s="293"/>
      <c r="DH49" s="293"/>
      <c r="DI49" s="306"/>
      <c r="DJ49" s="335"/>
      <c r="DK49" s="292"/>
      <c r="DL49" s="292"/>
      <c r="DM49" s="292"/>
      <c r="DN49" s="292"/>
      <c r="DO49" s="184" t="s">
        <v>72</v>
      </c>
      <c r="DP49" s="184"/>
      <c r="DQ49" s="291"/>
      <c r="DR49" s="292"/>
      <c r="DS49" s="292"/>
      <c r="DT49" s="292"/>
      <c r="DU49" s="292"/>
      <c r="DV49" s="184" t="s">
        <v>72</v>
      </c>
      <c r="DW49" s="184"/>
      <c r="DX49" s="291"/>
      <c r="DY49" s="292"/>
      <c r="DZ49" s="292"/>
      <c r="EA49" s="292"/>
      <c r="EB49" s="292"/>
      <c r="EC49" s="184" t="s">
        <v>72</v>
      </c>
      <c r="ED49" s="184"/>
      <c r="EE49" s="291"/>
      <c r="EF49" s="292"/>
      <c r="EG49" s="292"/>
      <c r="EH49" s="292"/>
      <c r="EI49" s="292"/>
      <c r="EJ49" s="3" t="s">
        <v>72</v>
      </c>
      <c r="EK49" s="3"/>
      <c r="EL49" s="211"/>
      <c r="EM49" s="11" t="str">
        <f>IF(AND($I45&lt;&gt;"",COUNTIF(EN49:EP49,TRUE)=0),"未入力",
  IF(AND($I45&lt;&gt;"",COUNTIF(EN49:EP49,TRUE)&gt;1),"複数選択",""))</f>
        <v/>
      </c>
      <c r="EN49" s="268"/>
      <c r="EO49" s="268"/>
      <c r="EP49" s="268"/>
      <c r="EQ49" s="268"/>
      <c r="ER49" s="268"/>
      <c r="ES49" s="270"/>
      <c r="ET49" s="232" t="str">
        <f>IF(AND($J41&lt;&gt;"",OR($J$7="01",$J$7="02",$J$7&lt;=24)),
  IF(AND($J41&lt;&gt;"",COUNTA(DJ49,DQ49,DX49,EE49)=0),"未入力です。",""),"")</f>
        <v/>
      </c>
      <c r="FA49" s="178"/>
      <c r="FB49" s="305" t="s">
        <v>2273</v>
      </c>
      <c r="FC49" s="293"/>
      <c r="FD49" s="293"/>
      <c r="FE49" s="293"/>
      <c r="FF49" s="293"/>
      <c r="FG49" s="293"/>
      <c r="FH49" s="293"/>
      <c r="FI49" s="306"/>
      <c r="FJ49" s="335"/>
      <c r="FK49" s="292"/>
      <c r="FL49" s="292"/>
      <c r="FM49" s="292"/>
      <c r="FN49" s="292"/>
      <c r="FO49" s="184" t="s">
        <v>72</v>
      </c>
      <c r="FP49" s="184"/>
      <c r="FQ49" s="291"/>
      <c r="FR49" s="292"/>
      <c r="FS49" s="292"/>
      <c r="FT49" s="292"/>
      <c r="FU49" s="292"/>
      <c r="FV49" s="184" t="s">
        <v>72</v>
      </c>
      <c r="FW49" s="184"/>
      <c r="FX49" s="291"/>
      <c r="FY49" s="292"/>
      <c r="FZ49" s="292"/>
      <c r="GA49" s="292"/>
      <c r="GB49" s="292"/>
      <c r="GC49" s="184" t="s">
        <v>72</v>
      </c>
      <c r="GD49" s="184"/>
      <c r="GE49" s="291"/>
      <c r="GF49" s="292"/>
      <c r="GG49" s="292"/>
      <c r="GH49" s="292"/>
      <c r="GI49" s="292"/>
      <c r="GJ49" s="3" t="s">
        <v>72</v>
      </c>
      <c r="GK49" s="3"/>
      <c r="GL49" s="211"/>
      <c r="GM49" s="11" t="str">
        <f>IF(AND($I45&lt;&gt;"",COUNTIF(GN49:GP49,TRUE)=0),"未入力",
  IF(AND($I45&lt;&gt;"",COUNTIF(GN49:GP49,TRUE)&gt;1),"複数選択",""))</f>
        <v/>
      </c>
      <c r="GN49" s="268"/>
      <c r="GO49" s="268"/>
      <c r="GP49" s="268"/>
      <c r="GQ49" s="268"/>
      <c r="GR49" s="268"/>
    </row>
    <row r="50" spans="1:200" ht="27" customHeight="1">
      <c r="A50" s="178"/>
      <c r="B50" s="322" t="s">
        <v>2274</v>
      </c>
      <c r="C50" s="322"/>
      <c r="D50" s="322"/>
      <c r="E50" s="322"/>
      <c r="F50" s="322"/>
      <c r="G50" s="322"/>
      <c r="H50" s="322"/>
      <c r="I50" s="322"/>
      <c r="J50" s="335"/>
      <c r="K50" s="292"/>
      <c r="L50" s="292"/>
      <c r="M50" s="292"/>
      <c r="N50" s="292"/>
      <c r="O50" s="184" t="s">
        <v>47</v>
      </c>
      <c r="P50" s="184"/>
      <c r="Q50" s="291"/>
      <c r="R50" s="292"/>
      <c r="S50" s="292"/>
      <c r="T50" s="292"/>
      <c r="U50" s="292"/>
      <c r="V50" s="184" t="s">
        <v>47</v>
      </c>
      <c r="W50" s="184"/>
      <c r="X50" s="291"/>
      <c r="Y50" s="292"/>
      <c r="Z50" s="292"/>
      <c r="AA50" s="292"/>
      <c r="AB50" s="292"/>
      <c r="AC50" s="184" t="s">
        <v>47</v>
      </c>
      <c r="AD50" s="184"/>
      <c r="AE50" s="291"/>
      <c r="AF50" s="292"/>
      <c r="AG50" s="292"/>
      <c r="AH50" s="292"/>
      <c r="AI50" s="292"/>
      <c r="AJ50" s="184" t="s">
        <v>47</v>
      </c>
      <c r="AK50" s="184"/>
      <c r="AL50" s="211"/>
      <c r="AM50" s="11" t="str">
        <f>IF(AND($I45&lt;&gt;"",COUNTIF(AN50:AQ50,TRUE)=0),"未入力","")</f>
        <v/>
      </c>
      <c r="AN50" s="268"/>
      <c r="AO50" s="268"/>
      <c r="AP50" s="268"/>
      <c r="AQ50" s="268"/>
      <c r="AR50" s="268"/>
      <c r="AS50" s="233">
        <f>COUNTIF(AN47:AP47, TRUE)</f>
        <v>0</v>
      </c>
      <c r="AT50" s="232" t="str">
        <f>IF(AND($J41&lt;&gt;"",COUNTA(J50,Q50,X50,AE50)=0),"未入力です。","")</f>
        <v/>
      </c>
      <c r="AU50" s="232"/>
      <c r="AV50" s="232"/>
      <c r="AW50" s="232"/>
      <c r="AX50" s="232"/>
      <c r="AY50" s="232"/>
      <c r="BA50" s="178"/>
      <c r="BB50" s="322" t="s">
        <v>2274</v>
      </c>
      <c r="BC50" s="322"/>
      <c r="BD50" s="322"/>
      <c r="BE50" s="322"/>
      <c r="BF50" s="322"/>
      <c r="BG50" s="322"/>
      <c r="BH50" s="322"/>
      <c r="BI50" s="322"/>
      <c r="BJ50" s="335"/>
      <c r="BK50" s="292"/>
      <c r="BL50" s="292"/>
      <c r="BM50" s="292"/>
      <c r="BN50" s="292"/>
      <c r="BO50" s="184" t="s">
        <v>47</v>
      </c>
      <c r="BP50" s="184"/>
      <c r="BQ50" s="291"/>
      <c r="BR50" s="292"/>
      <c r="BS50" s="292"/>
      <c r="BT50" s="292"/>
      <c r="BU50" s="292"/>
      <c r="BV50" s="184" t="s">
        <v>47</v>
      </c>
      <c r="BW50" s="184"/>
      <c r="BX50" s="291"/>
      <c r="BY50" s="292"/>
      <c r="BZ50" s="292"/>
      <c r="CA50" s="292"/>
      <c r="CB50" s="292"/>
      <c r="CC50" s="184" t="s">
        <v>47</v>
      </c>
      <c r="CD50" s="184"/>
      <c r="CE50" s="291"/>
      <c r="CF50" s="292"/>
      <c r="CG50" s="292"/>
      <c r="CH50" s="292"/>
      <c r="CI50" s="292"/>
      <c r="CJ50" s="184" t="s">
        <v>47</v>
      </c>
      <c r="CK50" s="184"/>
      <c r="CL50" s="211"/>
      <c r="CM50" s="11" t="str">
        <f>IF(AND($I45&lt;&gt;"",COUNTIF(CN50:CQ50,TRUE)=0),"未入力","")</f>
        <v/>
      </c>
      <c r="CN50" s="268"/>
      <c r="CO50" s="268"/>
      <c r="CP50" s="268"/>
      <c r="CQ50" s="268"/>
      <c r="CR50" s="268"/>
      <c r="CS50" s="233">
        <f>COUNTIF(CN47:CP47, TRUE)</f>
        <v>0</v>
      </c>
      <c r="CT50" s="232" t="str">
        <f>IF(AND($J41&lt;&gt;"",COUNTA(BJ50,BQ50,BX50,CE50)=0),"未入力です。","")</f>
        <v/>
      </c>
      <c r="CU50" s="232"/>
      <c r="CV50" s="232"/>
      <c r="CW50" s="232"/>
      <c r="CX50" s="232"/>
      <c r="CY50" s="232"/>
      <c r="DA50" s="178"/>
      <c r="DB50" s="322" t="s">
        <v>2274</v>
      </c>
      <c r="DC50" s="322"/>
      <c r="DD50" s="322"/>
      <c r="DE50" s="322"/>
      <c r="DF50" s="322"/>
      <c r="DG50" s="322"/>
      <c r="DH50" s="322"/>
      <c r="DI50" s="322"/>
      <c r="DJ50" s="335"/>
      <c r="DK50" s="292"/>
      <c r="DL50" s="292"/>
      <c r="DM50" s="292"/>
      <c r="DN50" s="292"/>
      <c r="DO50" s="184" t="s">
        <v>47</v>
      </c>
      <c r="DP50" s="184"/>
      <c r="DQ50" s="291"/>
      <c r="DR50" s="292"/>
      <c r="DS50" s="292"/>
      <c r="DT50" s="292"/>
      <c r="DU50" s="292"/>
      <c r="DV50" s="184" t="s">
        <v>47</v>
      </c>
      <c r="DW50" s="184"/>
      <c r="DX50" s="291"/>
      <c r="DY50" s="292"/>
      <c r="DZ50" s="292"/>
      <c r="EA50" s="292"/>
      <c r="EB50" s="292"/>
      <c r="EC50" s="184" t="s">
        <v>47</v>
      </c>
      <c r="ED50" s="184"/>
      <c r="EE50" s="291"/>
      <c r="EF50" s="292"/>
      <c r="EG50" s="292"/>
      <c r="EH50" s="292"/>
      <c r="EI50" s="292"/>
      <c r="EJ50" s="184" t="s">
        <v>47</v>
      </c>
      <c r="EK50" s="184"/>
      <c r="EL50" s="211"/>
      <c r="EM50" s="11" t="str">
        <f>IF(AND($I45&lt;&gt;"",COUNTIF(EN50:EQ50,TRUE)=0),"未入力","")</f>
        <v/>
      </c>
      <c r="EN50" s="268"/>
      <c r="EO50" s="268"/>
      <c r="EP50" s="268"/>
      <c r="EQ50" s="268"/>
      <c r="ER50" s="268"/>
      <c r="ES50" s="233">
        <f>COUNTIF(EN47:EP47, TRUE)</f>
        <v>0</v>
      </c>
      <c r="ET50" s="232" t="str">
        <f>IF(AND($J41&lt;&gt;"",COUNTA(DJ50,DQ50,DX50,EE50)=0),"未入力です。","")</f>
        <v/>
      </c>
      <c r="FA50" s="178"/>
      <c r="FB50" s="322" t="s">
        <v>2274</v>
      </c>
      <c r="FC50" s="322"/>
      <c r="FD50" s="322"/>
      <c r="FE50" s="322"/>
      <c r="FF50" s="322"/>
      <c r="FG50" s="322"/>
      <c r="FH50" s="322"/>
      <c r="FI50" s="322"/>
      <c r="FJ50" s="335"/>
      <c r="FK50" s="292"/>
      <c r="FL50" s="292"/>
      <c r="FM50" s="292"/>
      <c r="FN50" s="292"/>
      <c r="FO50" s="184" t="s">
        <v>47</v>
      </c>
      <c r="FP50" s="184"/>
      <c r="FQ50" s="291"/>
      <c r="FR50" s="292"/>
      <c r="FS50" s="292"/>
      <c r="FT50" s="292"/>
      <c r="FU50" s="292"/>
      <c r="FV50" s="184" t="s">
        <v>47</v>
      </c>
      <c r="FW50" s="184"/>
      <c r="FX50" s="291"/>
      <c r="FY50" s="292"/>
      <c r="FZ50" s="292"/>
      <c r="GA50" s="292"/>
      <c r="GB50" s="292"/>
      <c r="GC50" s="184" t="s">
        <v>47</v>
      </c>
      <c r="GD50" s="184"/>
      <c r="GE50" s="291"/>
      <c r="GF50" s="292"/>
      <c r="GG50" s="292"/>
      <c r="GH50" s="292"/>
      <c r="GI50" s="292"/>
      <c r="GJ50" s="184" t="s">
        <v>47</v>
      </c>
      <c r="GK50" s="184"/>
      <c r="GL50" s="211"/>
      <c r="GM50" s="11" t="str">
        <f>IF(AND($I45&lt;&gt;"",COUNTIF(GN50:GQ50,TRUE)=0),"未入力","")</f>
        <v/>
      </c>
      <c r="GN50" s="268"/>
      <c r="GO50" s="268"/>
      <c r="GP50" s="268"/>
      <c r="GQ50" s="268"/>
      <c r="GR50" s="268"/>
    </row>
    <row r="51" spans="1:200" ht="3.95" customHeight="1">
      <c r="A51" s="178"/>
      <c r="B51" s="239"/>
      <c r="C51" s="239"/>
      <c r="D51" s="239"/>
      <c r="E51" s="239"/>
      <c r="F51" s="239"/>
      <c r="G51" s="239"/>
      <c r="H51" s="239"/>
      <c r="I51" s="239"/>
      <c r="AJ51" s="4"/>
      <c r="AK51" s="4"/>
      <c r="AL51" s="179"/>
      <c r="AM51" s="4" t="str">
        <f>IF(AND($I45="",COUNTA(M54,S54,Z54,AG54)&gt;0),"回答不要",
  IF(AND($I45&lt;&gt;"",OR($R$16&lt;&gt;"",$R$17&lt;&gt;""),COUNTIF(AN43:AP43,TRUE)&gt;0),
  IF(AND($I45&lt;&gt;"",COUNTA(M54,S54,Z54,AG54)=0),"未入力",""),""))</f>
        <v/>
      </c>
      <c r="AS51" s="233"/>
      <c r="BA51" s="178"/>
      <c r="BB51" s="239"/>
      <c r="BC51" s="239"/>
      <c r="BD51" s="239"/>
      <c r="BE51" s="239"/>
      <c r="BF51" s="239"/>
      <c r="BG51" s="239"/>
      <c r="BH51" s="239"/>
      <c r="BI51" s="239"/>
      <c r="CJ51" s="4"/>
      <c r="CK51" s="4"/>
      <c r="CL51" s="179"/>
      <c r="CM51" s="4" t="str">
        <f>IF(AND($I45="",COUNTA(BM54,BS54,BZ54,CG54)&gt;0),"回答不要",
  IF(AND($I45&lt;&gt;"",OR($R$16&lt;&gt;"",$R$17&lt;&gt;""),COUNTIF(CN43:CP43,TRUE)&gt;0),
  IF(AND($I45&lt;&gt;"",COUNTA(BM54,BS54,BZ54,CG54)=0),"未入力",""),""))</f>
        <v/>
      </c>
      <c r="CS51" s="233"/>
      <c r="DA51" s="178"/>
      <c r="DB51" s="239"/>
      <c r="DC51" s="239"/>
      <c r="DD51" s="239"/>
      <c r="DE51" s="239"/>
      <c r="DF51" s="239"/>
      <c r="DG51" s="239"/>
      <c r="DH51" s="239"/>
      <c r="DI51" s="239"/>
      <c r="EJ51" s="4"/>
      <c r="EK51" s="4"/>
      <c r="EL51" s="179"/>
      <c r="EM51" s="4" t="str">
        <f>IF(AND($I45="",COUNTA(DM54,DS54,DZ54,EG54)&gt;0),"回答不要",
  IF(AND($I45&lt;&gt;"",OR($R$16&lt;&gt;"",$R$17&lt;&gt;""),COUNTIF(EN43:EP43,TRUE)&gt;0),
  IF(AND($I45&lt;&gt;"",COUNTA(DM54,DS54,DZ54,EG54)=0),"未入力",""),""))</f>
        <v/>
      </c>
      <c r="ES51" s="233"/>
      <c r="FA51" s="178"/>
      <c r="FB51" s="239"/>
      <c r="FC51" s="239"/>
      <c r="FD51" s="239"/>
      <c r="FE51" s="239"/>
      <c r="FF51" s="239"/>
      <c r="FG51" s="239"/>
      <c r="FH51" s="239"/>
      <c r="FI51" s="239"/>
      <c r="GJ51" s="4"/>
      <c r="GK51" s="4"/>
      <c r="GL51" s="179"/>
      <c r="GM51" s="4" t="str">
        <f>IF(AND($I45="",COUNTA(FM54,FS54,FZ54,GG54)&gt;0),"回答不要",
  IF(AND($I45&lt;&gt;"",OR($R$16&lt;&gt;"",$R$17&lt;&gt;""),COUNTIF(GN43:GP43,TRUE)&gt;0),
  IF(AND($I45&lt;&gt;"",COUNTA(FM54,FS54,FZ54,GG54)=0),"未入力",""),""))</f>
        <v/>
      </c>
    </row>
    <row r="52" spans="1:200" ht="3.95" customHeight="1">
      <c r="A52" s="178"/>
      <c r="B52" s="239"/>
      <c r="C52" s="239"/>
      <c r="D52" s="239"/>
      <c r="E52" s="239"/>
      <c r="F52" s="239"/>
      <c r="G52" s="239"/>
      <c r="H52" s="239"/>
      <c r="I52" s="239"/>
      <c r="AJ52" s="4"/>
      <c r="AK52" s="4"/>
      <c r="AL52" s="179"/>
      <c r="AM52" s="4" t="str">
        <f>IF(AND($I45&lt;&gt;"",COUNTA(M55,S55,Z55,AG55)=0),"未入力","")</f>
        <v/>
      </c>
      <c r="AS52" s="233"/>
      <c r="BA52" s="178"/>
      <c r="BB52" s="239"/>
      <c r="BC52" s="239"/>
      <c r="BD52" s="239"/>
      <c r="BE52" s="239"/>
      <c r="BF52" s="239"/>
      <c r="BG52" s="239"/>
      <c r="BH52" s="239"/>
      <c r="BI52" s="239"/>
      <c r="CJ52" s="4"/>
      <c r="CK52" s="4"/>
      <c r="CL52" s="179"/>
      <c r="CM52" s="4" t="str">
        <f>IF(AND($I45&lt;&gt;"",COUNTA(BM55,BS55,BZ55,CG55)=0),"未入力","")</f>
        <v/>
      </c>
      <c r="CS52" s="233"/>
      <c r="DA52" s="178"/>
      <c r="DB52" s="239"/>
      <c r="DC52" s="239"/>
      <c r="DD52" s="239"/>
      <c r="DE52" s="239"/>
      <c r="DF52" s="239"/>
      <c r="DG52" s="239"/>
      <c r="DH52" s="239"/>
      <c r="DI52" s="239"/>
      <c r="EJ52" s="4"/>
      <c r="EK52" s="4"/>
      <c r="EL52" s="179"/>
      <c r="EM52" s="4" t="str">
        <f>IF(AND($I45&lt;&gt;"",COUNTA(DM55,DS55,DZ55,EG55)=0),"未入力","")</f>
        <v/>
      </c>
      <c r="ES52" s="233"/>
      <c r="FA52" s="178"/>
      <c r="FB52" s="239"/>
      <c r="FC52" s="239"/>
      <c r="FD52" s="239"/>
      <c r="FE52" s="239"/>
      <c r="FF52" s="239"/>
      <c r="FG52" s="239"/>
      <c r="FH52" s="239"/>
      <c r="FI52" s="239"/>
      <c r="GJ52" s="4"/>
      <c r="GK52" s="4"/>
      <c r="GL52" s="179"/>
      <c r="GM52" s="4" t="str">
        <f>IF(AND($I45&lt;&gt;"",COUNTA(FM55,FS55,FZ55,GG55)=0),"未入力","")</f>
        <v/>
      </c>
    </row>
    <row r="53" spans="1:200" ht="18" customHeight="1">
      <c r="A53" s="178"/>
      <c r="B53" s="305" t="s">
        <v>2262</v>
      </c>
      <c r="C53" s="293"/>
      <c r="D53" s="293"/>
      <c r="E53" s="293"/>
      <c r="F53" s="293"/>
      <c r="G53" s="293"/>
      <c r="H53" s="293"/>
      <c r="I53" s="293"/>
      <c r="J53" s="288"/>
      <c r="K53" s="289"/>
      <c r="L53" s="289"/>
      <c r="M53" s="289"/>
      <c r="N53" s="289"/>
      <c r="O53" s="289"/>
      <c r="P53" s="294"/>
      <c r="Q53" s="174"/>
      <c r="R53" s="174"/>
      <c r="S53" s="174"/>
      <c r="T53" s="174"/>
      <c r="U53" s="174"/>
      <c r="V53" s="174"/>
      <c r="W53" s="174"/>
      <c r="X53" s="174"/>
      <c r="Y53" s="174"/>
      <c r="Z53" s="174"/>
      <c r="AA53" s="174"/>
      <c r="AB53" s="174"/>
      <c r="AC53" s="174"/>
      <c r="AD53" s="174"/>
      <c r="AE53" s="174"/>
      <c r="AF53" s="174"/>
      <c r="AG53" s="174"/>
      <c r="AH53" s="174"/>
      <c r="AI53" s="174"/>
      <c r="AJ53" s="4"/>
      <c r="AK53" s="4"/>
      <c r="AL53" s="179"/>
      <c r="AM53" s="4"/>
      <c r="AS53" s="233"/>
      <c r="BA53" s="178"/>
      <c r="BB53" s="305" t="s">
        <v>2262</v>
      </c>
      <c r="BC53" s="293"/>
      <c r="BD53" s="293"/>
      <c r="BE53" s="293"/>
      <c r="BF53" s="293"/>
      <c r="BG53" s="293"/>
      <c r="BH53" s="293"/>
      <c r="BI53" s="293"/>
      <c r="BJ53" s="288"/>
      <c r="BK53" s="289"/>
      <c r="BL53" s="289"/>
      <c r="BM53" s="289"/>
      <c r="BN53" s="289"/>
      <c r="BO53" s="289"/>
      <c r="BP53" s="294"/>
      <c r="BQ53" s="174"/>
      <c r="BR53" s="174"/>
      <c r="BS53" s="174"/>
      <c r="BT53" s="174"/>
      <c r="BU53" s="174"/>
      <c r="BV53" s="174"/>
      <c r="BW53" s="174"/>
      <c r="BX53" s="174"/>
      <c r="BY53" s="174"/>
      <c r="BZ53" s="174"/>
      <c r="CA53" s="174"/>
      <c r="CB53" s="174"/>
      <c r="CC53" s="174"/>
      <c r="CD53" s="174"/>
      <c r="CE53" s="174"/>
      <c r="CF53" s="174"/>
      <c r="CG53" s="174"/>
      <c r="CH53" s="174"/>
      <c r="CI53" s="174"/>
      <c r="CJ53" s="4"/>
      <c r="CK53" s="4"/>
      <c r="CL53" s="179"/>
      <c r="CM53" s="4"/>
      <c r="CS53" s="233"/>
      <c r="DA53" s="178"/>
      <c r="DB53" s="305" t="s">
        <v>2262</v>
      </c>
      <c r="DC53" s="293"/>
      <c r="DD53" s="293"/>
      <c r="DE53" s="293"/>
      <c r="DF53" s="293"/>
      <c r="DG53" s="293"/>
      <c r="DH53" s="293"/>
      <c r="DI53" s="293"/>
      <c r="DJ53" s="288"/>
      <c r="DK53" s="289"/>
      <c r="DL53" s="289"/>
      <c r="DM53" s="289"/>
      <c r="DN53" s="289"/>
      <c r="DO53" s="289"/>
      <c r="DP53" s="294"/>
      <c r="DQ53" s="174"/>
      <c r="DR53" s="174"/>
      <c r="DS53" s="174"/>
      <c r="DT53" s="174"/>
      <c r="DU53" s="174"/>
      <c r="DV53" s="174"/>
      <c r="DW53" s="174"/>
      <c r="DX53" s="174"/>
      <c r="DY53" s="174"/>
      <c r="DZ53" s="174"/>
      <c r="EA53" s="174"/>
      <c r="EB53" s="174"/>
      <c r="EC53" s="174"/>
      <c r="ED53" s="174"/>
      <c r="EE53" s="174"/>
      <c r="EF53" s="174"/>
      <c r="EG53" s="174"/>
      <c r="EH53" s="174"/>
      <c r="EI53" s="174"/>
      <c r="EJ53" s="4"/>
      <c r="EK53" s="4"/>
      <c r="EL53" s="179"/>
      <c r="EM53" s="4"/>
      <c r="ES53" s="233"/>
      <c r="FA53" s="178"/>
      <c r="FB53" s="305" t="s">
        <v>2262</v>
      </c>
      <c r="FC53" s="293"/>
      <c r="FD53" s="293"/>
      <c r="FE53" s="293"/>
      <c r="FF53" s="293"/>
      <c r="FG53" s="293"/>
      <c r="FH53" s="293"/>
      <c r="FI53" s="293"/>
      <c r="FJ53" s="288"/>
      <c r="FK53" s="289"/>
      <c r="FL53" s="289"/>
      <c r="FM53" s="289"/>
      <c r="FN53" s="289"/>
      <c r="FO53" s="289"/>
      <c r="FP53" s="294"/>
      <c r="FQ53" s="174"/>
      <c r="FR53" s="174"/>
      <c r="FS53" s="174"/>
      <c r="FT53" s="174"/>
      <c r="FU53" s="174"/>
      <c r="FV53" s="174"/>
      <c r="FW53" s="174"/>
      <c r="FX53" s="174"/>
      <c r="FY53" s="174"/>
      <c r="FZ53" s="174"/>
      <c r="GA53" s="174"/>
      <c r="GB53" s="174"/>
      <c r="GC53" s="174"/>
      <c r="GD53" s="174"/>
      <c r="GE53" s="174"/>
      <c r="GF53" s="174"/>
      <c r="GG53" s="174"/>
      <c r="GH53" s="174"/>
      <c r="GI53" s="174"/>
      <c r="GJ53" s="4"/>
      <c r="GK53" s="4"/>
      <c r="GL53" s="179"/>
      <c r="GM53" s="4"/>
    </row>
    <row r="54" spans="1:200" ht="30.95" customHeight="1">
      <c r="A54" s="178"/>
      <c r="B54" s="339" t="s">
        <v>2267</v>
      </c>
      <c r="C54" s="340"/>
      <c r="D54" s="340"/>
      <c r="E54" s="340"/>
      <c r="F54" s="340"/>
      <c r="G54" s="340"/>
      <c r="H54" s="340"/>
      <c r="I54" s="379"/>
      <c r="J54" s="182"/>
      <c r="K54" s="241" t="s">
        <v>52</v>
      </c>
      <c r="L54" s="241"/>
      <c r="M54" s="241"/>
      <c r="N54" s="241"/>
      <c r="O54" s="3"/>
      <c r="P54" s="239"/>
      <c r="Q54" s="267" t="s">
        <v>53</v>
      </c>
      <c r="R54" s="205"/>
      <c r="S54" s="205"/>
      <c r="T54" s="3"/>
      <c r="U54" s="205"/>
      <c r="V54" s="205"/>
      <c r="W54" s="3"/>
      <c r="X54" s="205"/>
      <c r="Y54" s="205"/>
      <c r="Z54" s="177"/>
      <c r="AA54" s="178"/>
      <c r="AB54" s="4"/>
      <c r="AC54" s="4"/>
      <c r="AD54" s="4"/>
      <c r="AE54" s="4"/>
      <c r="AF54" s="4"/>
      <c r="AG54" s="4"/>
      <c r="AH54" s="4"/>
      <c r="AI54" s="4"/>
      <c r="AJ54" s="4"/>
      <c r="AK54" s="4"/>
      <c r="AL54" s="179"/>
      <c r="AM54" s="4"/>
      <c r="AN54" s="6" t="b">
        <v>0</v>
      </c>
      <c r="AO54" s="6" t="b">
        <v>0</v>
      </c>
      <c r="AS54" s="233"/>
      <c r="BA54" s="178"/>
      <c r="BB54" s="339" t="s">
        <v>2267</v>
      </c>
      <c r="BC54" s="340"/>
      <c r="BD54" s="340"/>
      <c r="BE54" s="340"/>
      <c r="BF54" s="340"/>
      <c r="BG54" s="340"/>
      <c r="BH54" s="340"/>
      <c r="BI54" s="379"/>
      <c r="BJ54" s="182"/>
      <c r="BK54" s="241" t="s">
        <v>52</v>
      </c>
      <c r="BL54" s="241"/>
      <c r="BM54" s="241"/>
      <c r="BN54" s="241"/>
      <c r="BO54" s="3"/>
      <c r="BP54" s="239"/>
      <c r="BQ54" s="267" t="s">
        <v>53</v>
      </c>
      <c r="BR54" s="205"/>
      <c r="BS54" s="205"/>
      <c r="BT54" s="3"/>
      <c r="BU54" s="205"/>
      <c r="BV54" s="205"/>
      <c r="BW54" s="3"/>
      <c r="BX54" s="205"/>
      <c r="BY54" s="205"/>
      <c r="BZ54" s="177"/>
      <c r="CA54" s="178"/>
      <c r="CB54" s="4"/>
      <c r="CC54" s="4"/>
      <c r="CD54" s="4"/>
      <c r="CE54" s="4"/>
      <c r="CF54" s="4"/>
      <c r="CG54" s="4"/>
      <c r="CH54" s="4"/>
      <c r="CI54" s="4"/>
      <c r="CJ54" s="4"/>
      <c r="CK54" s="4"/>
      <c r="CL54" s="179"/>
      <c r="CM54" s="4"/>
      <c r="CN54" s="6" t="b">
        <v>0</v>
      </c>
      <c r="CO54" s="6" t="b">
        <v>0</v>
      </c>
      <c r="CS54" s="233"/>
      <c r="DA54" s="178"/>
      <c r="DB54" s="339" t="s">
        <v>2267</v>
      </c>
      <c r="DC54" s="340"/>
      <c r="DD54" s="340"/>
      <c r="DE54" s="340"/>
      <c r="DF54" s="340"/>
      <c r="DG54" s="340"/>
      <c r="DH54" s="340"/>
      <c r="DI54" s="379"/>
      <c r="DJ54" s="182"/>
      <c r="DK54" s="241" t="s">
        <v>52</v>
      </c>
      <c r="DL54" s="241"/>
      <c r="DM54" s="241"/>
      <c r="DN54" s="241"/>
      <c r="DO54" s="3"/>
      <c r="DP54" s="239"/>
      <c r="DQ54" s="267" t="s">
        <v>53</v>
      </c>
      <c r="DR54" s="205"/>
      <c r="DS54" s="205"/>
      <c r="DT54" s="3"/>
      <c r="DU54" s="205"/>
      <c r="DV54" s="205"/>
      <c r="DW54" s="3"/>
      <c r="DX54" s="205"/>
      <c r="DY54" s="205"/>
      <c r="DZ54" s="177"/>
      <c r="EA54" s="178"/>
      <c r="EB54" s="4"/>
      <c r="EC54" s="4"/>
      <c r="ED54" s="4"/>
      <c r="EE54" s="4"/>
      <c r="EF54" s="4"/>
      <c r="EG54" s="4"/>
      <c r="EH54" s="4"/>
      <c r="EI54" s="4"/>
      <c r="EJ54" s="4"/>
      <c r="EK54" s="4"/>
      <c r="EL54" s="179"/>
      <c r="EM54" s="4"/>
      <c r="EN54" s="6" t="b">
        <v>0</v>
      </c>
      <c r="EO54" s="6" t="b">
        <v>0</v>
      </c>
      <c r="ES54" s="233"/>
      <c r="FA54" s="178"/>
      <c r="FB54" s="339" t="s">
        <v>2267</v>
      </c>
      <c r="FC54" s="340"/>
      <c r="FD54" s="340"/>
      <c r="FE54" s="340"/>
      <c r="FF54" s="340"/>
      <c r="FG54" s="340"/>
      <c r="FH54" s="340"/>
      <c r="FI54" s="379"/>
      <c r="FJ54" s="182"/>
      <c r="FK54" s="241" t="s">
        <v>52</v>
      </c>
      <c r="FL54" s="241"/>
      <c r="FM54" s="241"/>
      <c r="FN54" s="241"/>
      <c r="FO54" s="3"/>
      <c r="FP54" s="239"/>
      <c r="FQ54" s="267" t="s">
        <v>53</v>
      </c>
      <c r="FR54" s="205"/>
      <c r="FS54" s="205"/>
      <c r="FT54" s="3"/>
      <c r="FU54" s="205"/>
      <c r="FV54" s="205"/>
      <c r="FW54" s="3"/>
      <c r="FX54" s="205"/>
      <c r="FY54" s="205"/>
      <c r="FZ54" s="177"/>
      <c r="GA54" s="178"/>
      <c r="GB54" s="4"/>
      <c r="GC54" s="4"/>
      <c r="GD54" s="4"/>
      <c r="GE54" s="4"/>
      <c r="GF54" s="4"/>
      <c r="GG54" s="4"/>
      <c r="GH54" s="4"/>
      <c r="GI54" s="4"/>
      <c r="GJ54" s="4"/>
      <c r="GK54" s="4"/>
      <c r="GL54" s="179"/>
      <c r="GM54" s="4"/>
      <c r="GN54" s="6" t="b">
        <v>0</v>
      </c>
      <c r="GO54" s="6" t="b">
        <v>0</v>
      </c>
    </row>
    <row r="55" spans="1:200" ht="17.100000000000001" customHeight="1">
      <c r="A55" s="178"/>
      <c r="B55" s="343" t="s">
        <v>2268</v>
      </c>
      <c r="C55" s="344"/>
      <c r="D55" s="344"/>
      <c r="E55" s="344"/>
      <c r="F55" s="344"/>
      <c r="G55" s="344"/>
      <c r="H55" s="344"/>
      <c r="I55" s="345"/>
      <c r="J55" s="182"/>
      <c r="K55" s="3" t="s">
        <v>54</v>
      </c>
      <c r="L55" s="3"/>
      <c r="M55" s="3"/>
      <c r="N55" s="3"/>
      <c r="O55" s="3"/>
      <c r="P55" s="3"/>
      <c r="Q55" s="3"/>
      <c r="R55" s="3"/>
      <c r="S55" s="355" t="s">
        <v>2435</v>
      </c>
      <c r="T55" s="355"/>
      <c r="U55" s="355"/>
      <c r="V55" s="355"/>
      <c r="W55" s="355"/>
      <c r="X55" s="3"/>
      <c r="Y55" s="3"/>
      <c r="Z55" s="284" t="s">
        <v>56</v>
      </c>
      <c r="AA55" s="284"/>
      <c r="AB55" s="284"/>
      <c r="AC55" s="284"/>
      <c r="AD55" s="284"/>
      <c r="AE55" s="284"/>
      <c r="AF55" s="284"/>
      <c r="AG55" s="284"/>
      <c r="AH55" s="284"/>
      <c r="AI55" s="285"/>
      <c r="AJ55" s="4"/>
      <c r="AK55" s="4"/>
      <c r="AL55" s="179"/>
      <c r="AN55" s="6" t="b">
        <v>0</v>
      </c>
      <c r="AO55" s="6" t="b">
        <v>0</v>
      </c>
      <c r="AP55" s="6" t="b">
        <v>0</v>
      </c>
      <c r="AS55" s="233"/>
      <c r="BA55" s="178"/>
      <c r="BB55" s="343" t="s">
        <v>2268</v>
      </c>
      <c r="BC55" s="344"/>
      <c r="BD55" s="344"/>
      <c r="BE55" s="344"/>
      <c r="BF55" s="344"/>
      <c r="BG55" s="344"/>
      <c r="BH55" s="344"/>
      <c r="BI55" s="345"/>
      <c r="BJ55" s="182"/>
      <c r="BK55" s="3" t="s">
        <v>54</v>
      </c>
      <c r="BL55" s="3"/>
      <c r="BM55" s="3"/>
      <c r="BN55" s="3"/>
      <c r="BO55" s="3"/>
      <c r="BP55" s="3"/>
      <c r="BQ55" s="3"/>
      <c r="BR55" s="3"/>
      <c r="BS55" s="355" t="s">
        <v>2435</v>
      </c>
      <c r="BT55" s="355"/>
      <c r="BU55" s="355"/>
      <c r="BV55" s="355"/>
      <c r="BW55" s="355"/>
      <c r="BX55" s="3"/>
      <c r="BY55" s="3"/>
      <c r="BZ55" s="284" t="s">
        <v>56</v>
      </c>
      <c r="CA55" s="284"/>
      <c r="CB55" s="284"/>
      <c r="CC55" s="284"/>
      <c r="CD55" s="284"/>
      <c r="CE55" s="284"/>
      <c r="CF55" s="284"/>
      <c r="CG55" s="284"/>
      <c r="CH55" s="284"/>
      <c r="CI55" s="285"/>
      <c r="CJ55" s="4"/>
      <c r="CK55" s="4"/>
      <c r="CL55" s="179"/>
      <c r="CN55" s="6" t="b">
        <v>0</v>
      </c>
      <c r="CO55" s="6" t="b">
        <v>0</v>
      </c>
      <c r="CP55" s="6" t="b">
        <v>0</v>
      </c>
      <c r="CS55" s="233"/>
      <c r="DA55" s="178"/>
      <c r="DB55" s="343" t="s">
        <v>2268</v>
      </c>
      <c r="DC55" s="344"/>
      <c r="DD55" s="344"/>
      <c r="DE55" s="344"/>
      <c r="DF55" s="344"/>
      <c r="DG55" s="344"/>
      <c r="DH55" s="344"/>
      <c r="DI55" s="345"/>
      <c r="DJ55" s="182"/>
      <c r="DK55" s="3" t="s">
        <v>54</v>
      </c>
      <c r="DL55" s="3"/>
      <c r="DM55" s="3"/>
      <c r="DN55" s="3"/>
      <c r="DO55" s="3"/>
      <c r="DP55" s="3"/>
      <c r="DQ55" s="3"/>
      <c r="DR55" s="3"/>
      <c r="DS55" s="355" t="s">
        <v>2435</v>
      </c>
      <c r="DT55" s="355"/>
      <c r="DU55" s="355"/>
      <c r="DV55" s="355"/>
      <c r="DW55" s="355"/>
      <c r="DX55" s="3"/>
      <c r="DY55" s="3"/>
      <c r="DZ55" s="284" t="s">
        <v>56</v>
      </c>
      <c r="EA55" s="284"/>
      <c r="EB55" s="284"/>
      <c r="EC55" s="284"/>
      <c r="ED55" s="284"/>
      <c r="EE55" s="284"/>
      <c r="EF55" s="284"/>
      <c r="EG55" s="284"/>
      <c r="EH55" s="284"/>
      <c r="EI55" s="285"/>
      <c r="EJ55" s="4"/>
      <c r="EK55" s="4"/>
      <c r="EL55" s="179"/>
      <c r="EN55" s="6" t="b">
        <v>0</v>
      </c>
      <c r="EO55" s="6" t="b">
        <v>0</v>
      </c>
      <c r="EP55" s="6" t="b">
        <v>0</v>
      </c>
      <c r="ES55" s="233"/>
      <c r="FA55" s="178"/>
      <c r="FB55" s="343" t="s">
        <v>2268</v>
      </c>
      <c r="FC55" s="344"/>
      <c r="FD55" s="344"/>
      <c r="FE55" s="344"/>
      <c r="FF55" s="344"/>
      <c r="FG55" s="344"/>
      <c r="FH55" s="344"/>
      <c r="FI55" s="345"/>
      <c r="FJ55" s="182"/>
      <c r="FK55" s="3" t="s">
        <v>54</v>
      </c>
      <c r="FL55" s="3"/>
      <c r="FM55" s="3"/>
      <c r="FN55" s="3"/>
      <c r="FO55" s="3"/>
      <c r="FP55" s="3"/>
      <c r="FQ55" s="3"/>
      <c r="FR55" s="3"/>
      <c r="FS55" s="355" t="s">
        <v>2435</v>
      </c>
      <c r="FT55" s="355"/>
      <c r="FU55" s="355"/>
      <c r="FV55" s="355"/>
      <c r="FW55" s="355"/>
      <c r="FX55" s="3"/>
      <c r="FY55" s="3"/>
      <c r="FZ55" s="284" t="s">
        <v>56</v>
      </c>
      <c r="GA55" s="284"/>
      <c r="GB55" s="284"/>
      <c r="GC55" s="284"/>
      <c r="GD55" s="284"/>
      <c r="GE55" s="284"/>
      <c r="GF55" s="284"/>
      <c r="GG55" s="284"/>
      <c r="GH55" s="284"/>
      <c r="GI55" s="285"/>
      <c r="GJ55" s="4"/>
      <c r="GK55" s="4"/>
      <c r="GL55" s="179"/>
      <c r="GN55" s="6" t="b">
        <v>0</v>
      </c>
      <c r="GO55" s="6" t="b">
        <v>0</v>
      </c>
      <c r="GP55" s="6" t="b">
        <v>0</v>
      </c>
    </row>
    <row r="56" spans="1:200" ht="17.100000000000001" customHeight="1">
      <c r="A56" s="178"/>
      <c r="B56" s="346"/>
      <c r="C56" s="347"/>
      <c r="D56" s="347"/>
      <c r="E56" s="347"/>
      <c r="F56" s="347"/>
      <c r="G56" s="347"/>
      <c r="H56" s="347"/>
      <c r="I56" s="348"/>
      <c r="J56" s="180"/>
      <c r="K56" s="311" t="s">
        <v>57</v>
      </c>
      <c r="L56" s="311"/>
      <c r="M56" s="311"/>
      <c r="N56" s="311"/>
      <c r="O56" s="311"/>
      <c r="P56" s="311"/>
      <c r="Q56" s="311"/>
      <c r="R56" s="311"/>
      <c r="S56" s="7"/>
      <c r="T56" s="7"/>
      <c r="U56" s="311" t="s">
        <v>58</v>
      </c>
      <c r="V56" s="311"/>
      <c r="W56" s="311"/>
      <c r="X56" s="311"/>
      <c r="Y56" s="7"/>
      <c r="Z56" s="7"/>
      <c r="AA56" s="7"/>
      <c r="AB56" s="7"/>
      <c r="AC56" s="7"/>
      <c r="AD56" s="7"/>
      <c r="AE56" s="7"/>
      <c r="AF56" s="7"/>
      <c r="AG56" s="7"/>
      <c r="AH56" s="7"/>
      <c r="AI56" s="181"/>
      <c r="AJ56" s="4"/>
      <c r="AK56" s="4"/>
      <c r="AL56" s="179"/>
      <c r="AN56" s="6" t="b">
        <v>0</v>
      </c>
      <c r="AO56" s="6" t="b">
        <v>0</v>
      </c>
      <c r="AS56" s="233"/>
      <c r="BA56" s="178"/>
      <c r="BB56" s="346"/>
      <c r="BC56" s="347"/>
      <c r="BD56" s="347"/>
      <c r="BE56" s="347"/>
      <c r="BF56" s="347"/>
      <c r="BG56" s="347"/>
      <c r="BH56" s="347"/>
      <c r="BI56" s="348"/>
      <c r="BJ56" s="180"/>
      <c r="BK56" s="311" t="s">
        <v>57</v>
      </c>
      <c r="BL56" s="311"/>
      <c r="BM56" s="311"/>
      <c r="BN56" s="311"/>
      <c r="BO56" s="311"/>
      <c r="BP56" s="311"/>
      <c r="BQ56" s="311"/>
      <c r="BR56" s="311"/>
      <c r="BS56" s="7"/>
      <c r="BT56" s="7"/>
      <c r="BU56" s="311" t="s">
        <v>58</v>
      </c>
      <c r="BV56" s="311"/>
      <c r="BW56" s="311"/>
      <c r="BX56" s="311"/>
      <c r="BY56" s="7"/>
      <c r="BZ56" s="7"/>
      <c r="CA56" s="7"/>
      <c r="CB56" s="7"/>
      <c r="CC56" s="7"/>
      <c r="CD56" s="7"/>
      <c r="CE56" s="7"/>
      <c r="CF56" s="7"/>
      <c r="CG56" s="7"/>
      <c r="CH56" s="7"/>
      <c r="CI56" s="181"/>
      <c r="CJ56" s="4"/>
      <c r="CK56" s="4"/>
      <c r="CL56" s="179"/>
      <c r="CN56" s="6" t="b">
        <v>0</v>
      </c>
      <c r="CO56" s="6" t="b">
        <v>0</v>
      </c>
      <c r="CS56" s="233"/>
      <c r="DA56" s="178"/>
      <c r="DB56" s="346"/>
      <c r="DC56" s="347"/>
      <c r="DD56" s="347"/>
      <c r="DE56" s="347"/>
      <c r="DF56" s="347"/>
      <c r="DG56" s="347"/>
      <c r="DH56" s="347"/>
      <c r="DI56" s="348"/>
      <c r="DJ56" s="180"/>
      <c r="DK56" s="311" t="s">
        <v>57</v>
      </c>
      <c r="DL56" s="311"/>
      <c r="DM56" s="311"/>
      <c r="DN56" s="311"/>
      <c r="DO56" s="311"/>
      <c r="DP56" s="311"/>
      <c r="DQ56" s="311"/>
      <c r="DR56" s="311"/>
      <c r="DS56" s="7"/>
      <c r="DT56" s="7"/>
      <c r="DU56" s="311" t="s">
        <v>58</v>
      </c>
      <c r="DV56" s="311"/>
      <c r="DW56" s="311"/>
      <c r="DX56" s="311"/>
      <c r="DY56" s="7"/>
      <c r="DZ56" s="7"/>
      <c r="EA56" s="7"/>
      <c r="EB56" s="7"/>
      <c r="EC56" s="7"/>
      <c r="ED56" s="7"/>
      <c r="EE56" s="7"/>
      <c r="EF56" s="7"/>
      <c r="EG56" s="7"/>
      <c r="EH56" s="7"/>
      <c r="EI56" s="181"/>
      <c r="EJ56" s="4"/>
      <c r="EK56" s="4"/>
      <c r="EL56" s="179"/>
      <c r="EN56" s="6" t="b">
        <v>0</v>
      </c>
      <c r="EO56" s="6" t="b">
        <v>0</v>
      </c>
      <c r="ES56" s="233"/>
      <c r="FA56" s="178"/>
      <c r="FB56" s="346"/>
      <c r="FC56" s="347"/>
      <c r="FD56" s="347"/>
      <c r="FE56" s="347"/>
      <c r="FF56" s="347"/>
      <c r="FG56" s="347"/>
      <c r="FH56" s="347"/>
      <c r="FI56" s="348"/>
      <c r="FJ56" s="180"/>
      <c r="FK56" s="311" t="s">
        <v>57</v>
      </c>
      <c r="FL56" s="311"/>
      <c r="FM56" s="311"/>
      <c r="FN56" s="311"/>
      <c r="FO56" s="311"/>
      <c r="FP56" s="311"/>
      <c r="FQ56" s="311"/>
      <c r="FR56" s="311"/>
      <c r="FS56" s="7"/>
      <c r="FT56" s="7"/>
      <c r="FU56" s="311" t="s">
        <v>58</v>
      </c>
      <c r="FV56" s="311"/>
      <c r="FW56" s="311"/>
      <c r="FX56" s="311"/>
      <c r="FY56" s="7"/>
      <c r="FZ56" s="7"/>
      <c r="GA56" s="7"/>
      <c r="GB56" s="7"/>
      <c r="GC56" s="7"/>
      <c r="GD56" s="7"/>
      <c r="GE56" s="7"/>
      <c r="GF56" s="7"/>
      <c r="GG56" s="7"/>
      <c r="GH56" s="7"/>
      <c r="GI56" s="181"/>
      <c r="GJ56" s="4"/>
      <c r="GK56" s="4"/>
      <c r="GL56" s="179"/>
      <c r="GN56" s="6" t="b">
        <v>0</v>
      </c>
      <c r="GO56" s="6" t="b">
        <v>0</v>
      </c>
    </row>
    <row r="57" spans="1:200" ht="17.100000000000001" customHeight="1">
      <c r="A57" s="178"/>
      <c r="B57" s="318" t="s">
        <v>2269</v>
      </c>
      <c r="C57" s="319"/>
      <c r="D57" s="319"/>
      <c r="E57" s="319"/>
      <c r="F57" s="319"/>
      <c r="G57" s="319"/>
      <c r="H57" s="319"/>
      <c r="I57" s="320"/>
      <c r="J57" s="183"/>
      <c r="K57" s="293" t="s">
        <v>59</v>
      </c>
      <c r="L57" s="293"/>
      <c r="M57" s="293"/>
      <c r="N57" s="293"/>
      <c r="O57" s="293"/>
      <c r="P57" s="269"/>
      <c r="Q57" s="184"/>
      <c r="R57" s="319" t="s">
        <v>60</v>
      </c>
      <c r="S57" s="319"/>
      <c r="T57" s="319"/>
      <c r="U57" s="319"/>
      <c r="V57" s="319"/>
      <c r="W57" s="319"/>
      <c r="X57" s="184"/>
      <c r="Y57" s="293" t="s">
        <v>61</v>
      </c>
      <c r="Z57" s="293"/>
      <c r="AA57" s="293"/>
      <c r="AB57" s="293"/>
      <c r="AC57" s="293"/>
      <c r="AD57" s="306"/>
      <c r="AE57" s="4"/>
      <c r="AF57" s="4"/>
      <c r="AG57" s="4"/>
      <c r="AH57" s="4"/>
      <c r="AJ57" s="4"/>
      <c r="AK57" s="4"/>
      <c r="AL57" s="179"/>
      <c r="AN57" s="6" t="b">
        <v>0</v>
      </c>
      <c r="AO57" s="6" t="b">
        <v>0</v>
      </c>
      <c r="AP57" s="6" t="b">
        <v>0</v>
      </c>
      <c r="AS57" s="233"/>
      <c r="BA57" s="178"/>
      <c r="BB57" s="318" t="s">
        <v>2269</v>
      </c>
      <c r="BC57" s="319"/>
      <c r="BD57" s="319"/>
      <c r="BE57" s="319"/>
      <c r="BF57" s="319"/>
      <c r="BG57" s="319"/>
      <c r="BH57" s="319"/>
      <c r="BI57" s="320"/>
      <c r="BJ57" s="183"/>
      <c r="BK57" s="293" t="s">
        <v>59</v>
      </c>
      <c r="BL57" s="293"/>
      <c r="BM57" s="293"/>
      <c r="BN57" s="293"/>
      <c r="BO57" s="293"/>
      <c r="BP57" s="269"/>
      <c r="BQ57" s="184"/>
      <c r="BR57" s="319" t="s">
        <v>60</v>
      </c>
      <c r="BS57" s="319"/>
      <c r="BT57" s="319"/>
      <c r="BU57" s="319"/>
      <c r="BV57" s="319"/>
      <c r="BW57" s="319"/>
      <c r="BX57" s="184"/>
      <c r="BY57" s="293" t="s">
        <v>61</v>
      </c>
      <c r="BZ57" s="293"/>
      <c r="CA57" s="293"/>
      <c r="CB57" s="293"/>
      <c r="CC57" s="293"/>
      <c r="CD57" s="306"/>
      <c r="CE57" s="4"/>
      <c r="CF57" s="4"/>
      <c r="CG57" s="4"/>
      <c r="CH57" s="4"/>
      <c r="CJ57" s="4"/>
      <c r="CK57" s="4"/>
      <c r="CL57" s="179"/>
      <c r="CN57" s="6" t="b">
        <v>0</v>
      </c>
      <c r="CO57" s="6" t="b">
        <v>0</v>
      </c>
      <c r="CP57" s="6" t="b">
        <v>0</v>
      </c>
      <c r="CS57" s="233"/>
      <c r="DA57" s="178"/>
      <c r="DB57" s="318" t="s">
        <v>2269</v>
      </c>
      <c r="DC57" s="319"/>
      <c r="DD57" s="319"/>
      <c r="DE57" s="319"/>
      <c r="DF57" s="319"/>
      <c r="DG57" s="319"/>
      <c r="DH57" s="319"/>
      <c r="DI57" s="320"/>
      <c r="DJ57" s="183"/>
      <c r="DK57" s="293" t="s">
        <v>59</v>
      </c>
      <c r="DL57" s="293"/>
      <c r="DM57" s="293"/>
      <c r="DN57" s="293"/>
      <c r="DO57" s="293"/>
      <c r="DP57" s="269"/>
      <c r="DQ57" s="184"/>
      <c r="DR57" s="319" t="s">
        <v>60</v>
      </c>
      <c r="DS57" s="319"/>
      <c r="DT57" s="319"/>
      <c r="DU57" s="319"/>
      <c r="DV57" s="319"/>
      <c r="DW57" s="319"/>
      <c r="DX57" s="184"/>
      <c r="DY57" s="293" t="s">
        <v>61</v>
      </c>
      <c r="DZ57" s="293"/>
      <c r="EA57" s="293"/>
      <c r="EB57" s="293"/>
      <c r="EC57" s="293"/>
      <c r="ED57" s="306"/>
      <c r="EE57" s="4"/>
      <c r="EF57" s="4"/>
      <c r="EG57" s="4"/>
      <c r="EH57" s="4"/>
      <c r="EJ57" s="4"/>
      <c r="EK57" s="4"/>
      <c r="EL57" s="179"/>
      <c r="EN57" s="6" t="b">
        <v>0</v>
      </c>
      <c r="EO57" s="6" t="b">
        <v>0</v>
      </c>
      <c r="EP57" s="6" t="b">
        <v>0</v>
      </c>
      <c r="ES57" s="233"/>
      <c r="FA57" s="178"/>
      <c r="FB57" s="318" t="s">
        <v>2269</v>
      </c>
      <c r="FC57" s="319"/>
      <c r="FD57" s="319"/>
      <c r="FE57" s="319"/>
      <c r="FF57" s="319"/>
      <c r="FG57" s="319"/>
      <c r="FH57" s="319"/>
      <c r="FI57" s="320"/>
      <c r="FJ57" s="183"/>
      <c r="FK57" s="293" t="s">
        <v>59</v>
      </c>
      <c r="FL57" s="293"/>
      <c r="FM57" s="293"/>
      <c r="FN57" s="293"/>
      <c r="FO57" s="293"/>
      <c r="FP57" s="269"/>
      <c r="FQ57" s="184"/>
      <c r="FR57" s="319" t="s">
        <v>60</v>
      </c>
      <c r="FS57" s="319"/>
      <c r="FT57" s="319"/>
      <c r="FU57" s="319"/>
      <c r="FV57" s="319"/>
      <c r="FW57" s="319"/>
      <c r="FX57" s="184"/>
      <c r="FY57" s="293" t="s">
        <v>61</v>
      </c>
      <c r="FZ57" s="293"/>
      <c r="GA57" s="293"/>
      <c r="GB57" s="293"/>
      <c r="GC57" s="293"/>
      <c r="GD57" s="306"/>
      <c r="GE57" s="4"/>
      <c r="GF57" s="4"/>
      <c r="GG57" s="4"/>
      <c r="GH57" s="4"/>
      <c r="GJ57" s="4"/>
      <c r="GK57" s="4"/>
      <c r="GL57" s="179"/>
      <c r="GN57" s="6" t="b">
        <v>0</v>
      </c>
      <c r="GO57" s="6" t="b">
        <v>0</v>
      </c>
      <c r="GP57" s="6" t="b">
        <v>0</v>
      </c>
    </row>
    <row r="58" spans="1:200" ht="17.100000000000001" customHeight="1">
      <c r="A58" s="178"/>
      <c r="B58" s="305" t="s">
        <v>2270</v>
      </c>
      <c r="C58" s="293"/>
      <c r="D58" s="293"/>
      <c r="E58" s="293"/>
      <c r="F58" s="293"/>
      <c r="G58" s="293"/>
      <c r="H58" s="293"/>
      <c r="I58" s="306"/>
      <c r="J58" s="183"/>
      <c r="K58" s="293" t="s">
        <v>62</v>
      </c>
      <c r="L58" s="293"/>
      <c r="M58" s="293"/>
      <c r="N58" s="293"/>
      <c r="O58" s="293"/>
      <c r="P58" s="269"/>
      <c r="Q58" s="184"/>
      <c r="R58" s="293" t="s">
        <v>63</v>
      </c>
      <c r="S58" s="293"/>
      <c r="T58" s="293"/>
      <c r="U58" s="293"/>
      <c r="V58" s="293"/>
      <c r="W58" s="293"/>
      <c r="X58" s="184"/>
      <c r="Y58" s="319" t="s">
        <v>64</v>
      </c>
      <c r="Z58" s="319"/>
      <c r="AA58" s="319"/>
      <c r="AB58" s="319"/>
      <c r="AC58" s="319"/>
      <c r="AD58" s="320"/>
      <c r="AE58" s="4"/>
      <c r="AF58" s="4"/>
      <c r="AG58" s="4"/>
      <c r="AH58" s="4"/>
      <c r="AJ58" s="4"/>
      <c r="AK58" s="4"/>
      <c r="AL58" s="179"/>
      <c r="AM58" s="4"/>
      <c r="AN58" s="6" t="b">
        <v>0</v>
      </c>
      <c r="AO58" s="6" t="b">
        <v>0</v>
      </c>
      <c r="AP58" s="6" t="b">
        <v>0</v>
      </c>
      <c r="AS58" s="233"/>
      <c r="BA58" s="178"/>
      <c r="BB58" s="305" t="s">
        <v>2270</v>
      </c>
      <c r="BC58" s="293"/>
      <c r="BD58" s="293"/>
      <c r="BE58" s="293"/>
      <c r="BF58" s="293"/>
      <c r="BG58" s="293"/>
      <c r="BH58" s="293"/>
      <c r="BI58" s="306"/>
      <c r="BJ58" s="183"/>
      <c r="BK58" s="293" t="s">
        <v>62</v>
      </c>
      <c r="BL58" s="293"/>
      <c r="BM58" s="293"/>
      <c r="BN58" s="293"/>
      <c r="BO58" s="293"/>
      <c r="BP58" s="269"/>
      <c r="BQ58" s="184"/>
      <c r="BR58" s="293" t="s">
        <v>63</v>
      </c>
      <c r="BS58" s="293"/>
      <c r="BT58" s="293"/>
      <c r="BU58" s="293"/>
      <c r="BV58" s="293"/>
      <c r="BW58" s="293"/>
      <c r="BX58" s="184"/>
      <c r="BY58" s="319" t="s">
        <v>64</v>
      </c>
      <c r="BZ58" s="319"/>
      <c r="CA58" s="319"/>
      <c r="CB58" s="319"/>
      <c r="CC58" s="319"/>
      <c r="CD58" s="320"/>
      <c r="CE58" s="4"/>
      <c r="CF58" s="4"/>
      <c r="CG58" s="4"/>
      <c r="CH58" s="4"/>
      <c r="CJ58" s="4"/>
      <c r="CK58" s="4"/>
      <c r="CL58" s="179"/>
      <c r="CM58" s="4"/>
      <c r="CN58" s="6" t="b">
        <v>0</v>
      </c>
      <c r="CO58" s="6" t="b">
        <v>0</v>
      </c>
      <c r="CP58" s="6" t="b">
        <v>0</v>
      </c>
      <c r="CS58" s="233"/>
      <c r="DA58" s="178"/>
      <c r="DB58" s="305" t="s">
        <v>2270</v>
      </c>
      <c r="DC58" s="293"/>
      <c r="DD58" s="293"/>
      <c r="DE58" s="293"/>
      <c r="DF58" s="293"/>
      <c r="DG58" s="293"/>
      <c r="DH58" s="293"/>
      <c r="DI58" s="306"/>
      <c r="DJ58" s="183"/>
      <c r="DK58" s="293" t="s">
        <v>62</v>
      </c>
      <c r="DL58" s="293"/>
      <c r="DM58" s="293"/>
      <c r="DN58" s="293"/>
      <c r="DO58" s="293"/>
      <c r="DP58" s="269"/>
      <c r="DQ58" s="184"/>
      <c r="DR58" s="293" t="s">
        <v>63</v>
      </c>
      <c r="DS58" s="293"/>
      <c r="DT58" s="293"/>
      <c r="DU58" s="293"/>
      <c r="DV58" s="293"/>
      <c r="DW58" s="293"/>
      <c r="DX58" s="184"/>
      <c r="DY58" s="319" t="s">
        <v>64</v>
      </c>
      <c r="DZ58" s="319"/>
      <c r="EA58" s="319"/>
      <c r="EB58" s="319"/>
      <c r="EC58" s="319"/>
      <c r="ED58" s="320"/>
      <c r="EE58" s="4"/>
      <c r="EF58" s="4"/>
      <c r="EG58" s="4"/>
      <c r="EH58" s="4"/>
      <c r="EJ58" s="4"/>
      <c r="EK58" s="4"/>
      <c r="EL58" s="179"/>
      <c r="EM58" s="4"/>
      <c r="EN58" s="6" t="b">
        <v>0</v>
      </c>
      <c r="EO58" s="6" t="b">
        <v>0</v>
      </c>
      <c r="EP58" s="6" t="b">
        <v>0</v>
      </c>
      <c r="ES58" s="233"/>
      <c r="FA58" s="178"/>
      <c r="FB58" s="305" t="s">
        <v>2270</v>
      </c>
      <c r="FC58" s="293"/>
      <c r="FD58" s="293"/>
      <c r="FE58" s="293"/>
      <c r="FF58" s="293"/>
      <c r="FG58" s="293"/>
      <c r="FH58" s="293"/>
      <c r="FI58" s="306"/>
      <c r="FJ58" s="183"/>
      <c r="FK58" s="293" t="s">
        <v>62</v>
      </c>
      <c r="FL58" s="293"/>
      <c r="FM58" s="293"/>
      <c r="FN58" s="293"/>
      <c r="FO58" s="293"/>
      <c r="FP58" s="269"/>
      <c r="FQ58" s="184"/>
      <c r="FR58" s="293" t="s">
        <v>63</v>
      </c>
      <c r="FS58" s="293"/>
      <c r="FT58" s="293"/>
      <c r="FU58" s="293"/>
      <c r="FV58" s="293"/>
      <c r="FW58" s="293"/>
      <c r="FX58" s="184"/>
      <c r="FY58" s="319" t="s">
        <v>64</v>
      </c>
      <c r="FZ58" s="319"/>
      <c r="GA58" s="319"/>
      <c r="GB58" s="319"/>
      <c r="GC58" s="319"/>
      <c r="GD58" s="320"/>
      <c r="GE58" s="4"/>
      <c r="GF58" s="4"/>
      <c r="GG58" s="4"/>
      <c r="GH58" s="4"/>
      <c r="GJ58" s="4"/>
      <c r="GK58" s="4"/>
      <c r="GL58" s="179"/>
      <c r="GM58" s="4"/>
      <c r="GN58" s="6" t="b">
        <v>0</v>
      </c>
      <c r="GO58" s="6" t="b">
        <v>0</v>
      </c>
      <c r="GP58" s="6" t="b">
        <v>0</v>
      </c>
    </row>
    <row r="59" spans="1:200" ht="17.100000000000001" customHeight="1">
      <c r="A59" s="178"/>
      <c r="B59" s="305" t="s">
        <v>2271</v>
      </c>
      <c r="C59" s="293"/>
      <c r="D59" s="293"/>
      <c r="E59" s="293"/>
      <c r="F59" s="293"/>
      <c r="G59" s="293"/>
      <c r="H59" s="293"/>
      <c r="I59" s="306"/>
      <c r="J59" s="182"/>
      <c r="K59" s="319" t="s">
        <v>65</v>
      </c>
      <c r="L59" s="319"/>
      <c r="M59" s="319"/>
      <c r="N59" s="319"/>
      <c r="O59" s="319"/>
      <c r="P59" s="319"/>
      <c r="Q59" s="3"/>
      <c r="R59" s="284" t="s">
        <v>66</v>
      </c>
      <c r="S59" s="284"/>
      <c r="T59" s="284"/>
      <c r="U59" s="284"/>
      <c r="V59" s="284"/>
      <c r="W59" s="284"/>
      <c r="X59" s="3"/>
      <c r="Y59" s="284" t="s">
        <v>67</v>
      </c>
      <c r="Z59" s="284"/>
      <c r="AA59" s="284"/>
      <c r="AB59" s="284"/>
      <c r="AC59" s="284"/>
      <c r="AD59" s="177"/>
      <c r="AE59" s="332"/>
      <c r="AF59" s="332"/>
      <c r="AG59" s="332"/>
      <c r="AH59" s="332"/>
      <c r="AI59" s="332"/>
      <c r="AJ59" s="4"/>
      <c r="AK59" s="4"/>
      <c r="AL59" s="179"/>
      <c r="AM59" s="4"/>
      <c r="AN59" s="6" t="b">
        <v>0</v>
      </c>
      <c r="AO59" s="6" t="b">
        <v>0</v>
      </c>
      <c r="AP59" s="6" t="b">
        <v>0</v>
      </c>
      <c r="AS59" s="233"/>
      <c r="AT59" s="235"/>
      <c r="AU59" s="235"/>
      <c r="AV59" s="235"/>
      <c r="AW59" s="235"/>
      <c r="AX59" s="235"/>
      <c r="AY59" s="235"/>
      <c r="BA59" s="178"/>
      <c r="BB59" s="305" t="s">
        <v>2271</v>
      </c>
      <c r="BC59" s="293"/>
      <c r="BD59" s="293"/>
      <c r="BE59" s="293"/>
      <c r="BF59" s="293"/>
      <c r="BG59" s="293"/>
      <c r="BH59" s="293"/>
      <c r="BI59" s="306"/>
      <c r="BJ59" s="182"/>
      <c r="BK59" s="319" t="s">
        <v>65</v>
      </c>
      <c r="BL59" s="319"/>
      <c r="BM59" s="319"/>
      <c r="BN59" s="319"/>
      <c r="BO59" s="319"/>
      <c r="BP59" s="319"/>
      <c r="BQ59" s="3"/>
      <c r="BR59" s="284" t="s">
        <v>66</v>
      </c>
      <c r="BS59" s="284"/>
      <c r="BT59" s="284"/>
      <c r="BU59" s="284"/>
      <c r="BV59" s="284"/>
      <c r="BW59" s="284"/>
      <c r="BX59" s="3"/>
      <c r="BY59" s="284" t="s">
        <v>67</v>
      </c>
      <c r="BZ59" s="284"/>
      <c r="CA59" s="284"/>
      <c r="CB59" s="284"/>
      <c r="CC59" s="284"/>
      <c r="CD59" s="177"/>
      <c r="CE59" s="332"/>
      <c r="CF59" s="332"/>
      <c r="CG59" s="332"/>
      <c r="CH59" s="332"/>
      <c r="CI59" s="332"/>
      <c r="CJ59" s="4"/>
      <c r="CK59" s="4"/>
      <c r="CL59" s="179"/>
      <c r="CM59" s="4"/>
      <c r="CN59" s="6" t="b">
        <v>0</v>
      </c>
      <c r="CO59" s="6" t="b">
        <v>0</v>
      </c>
      <c r="CP59" s="6" t="b">
        <v>0</v>
      </c>
      <c r="CS59" s="233"/>
      <c r="CT59" s="235"/>
      <c r="CU59" s="235"/>
      <c r="CV59" s="235"/>
      <c r="CW59" s="235"/>
      <c r="CX59" s="235"/>
      <c r="CY59" s="235"/>
      <c r="DA59" s="178"/>
      <c r="DB59" s="305" t="s">
        <v>2271</v>
      </c>
      <c r="DC59" s="293"/>
      <c r="DD59" s="293"/>
      <c r="DE59" s="293"/>
      <c r="DF59" s="293"/>
      <c r="DG59" s="293"/>
      <c r="DH59" s="293"/>
      <c r="DI59" s="306"/>
      <c r="DJ59" s="182"/>
      <c r="DK59" s="319" t="s">
        <v>65</v>
      </c>
      <c r="DL59" s="319"/>
      <c r="DM59" s="319"/>
      <c r="DN59" s="319"/>
      <c r="DO59" s="319"/>
      <c r="DP59" s="319"/>
      <c r="DQ59" s="3"/>
      <c r="DR59" s="284" t="s">
        <v>66</v>
      </c>
      <c r="DS59" s="284"/>
      <c r="DT59" s="284"/>
      <c r="DU59" s="284"/>
      <c r="DV59" s="284"/>
      <c r="DW59" s="284"/>
      <c r="DX59" s="3"/>
      <c r="DY59" s="284" t="s">
        <v>67</v>
      </c>
      <c r="DZ59" s="284"/>
      <c r="EA59" s="284"/>
      <c r="EB59" s="284"/>
      <c r="EC59" s="284"/>
      <c r="ED59" s="177"/>
      <c r="EE59" s="332"/>
      <c r="EF59" s="332"/>
      <c r="EG59" s="332"/>
      <c r="EH59" s="332"/>
      <c r="EI59" s="332"/>
      <c r="EJ59" s="4"/>
      <c r="EK59" s="4"/>
      <c r="EL59" s="179"/>
      <c r="EM59" s="4"/>
      <c r="EN59" s="6" t="b">
        <v>0</v>
      </c>
      <c r="EO59" s="6" t="b">
        <v>0</v>
      </c>
      <c r="EP59" s="6" t="b">
        <v>0</v>
      </c>
      <c r="ES59" s="233"/>
      <c r="ET59" s="235"/>
      <c r="FA59" s="178"/>
      <c r="FB59" s="305" t="s">
        <v>2271</v>
      </c>
      <c r="FC59" s="293"/>
      <c r="FD59" s="293"/>
      <c r="FE59" s="293"/>
      <c r="FF59" s="293"/>
      <c r="FG59" s="293"/>
      <c r="FH59" s="293"/>
      <c r="FI59" s="306"/>
      <c r="FJ59" s="182"/>
      <c r="FK59" s="319" t="s">
        <v>65</v>
      </c>
      <c r="FL59" s="319"/>
      <c r="FM59" s="319"/>
      <c r="FN59" s="319"/>
      <c r="FO59" s="319"/>
      <c r="FP59" s="319"/>
      <c r="FQ59" s="3"/>
      <c r="FR59" s="284" t="s">
        <v>66</v>
      </c>
      <c r="FS59" s="284"/>
      <c r="FT59" s="284"/>
      <c r="FU59" s="284"/>
      <c r="FV59" s="284"/>
      <c r="FW59" s="284"/>
      <c r="FX59" s="3"/>
      <c r="FY59" s="284" t="s">
        <v>67</v>
      </c>
      <c r="FZ59" s="284"/>
      <c r="GA59" s="284"/>
      <c r="GB59" s="284"/>
      <c r="GC59" s="284"/>
      <c r="GD59" s="177"/>
      <c r="GE59" s="332"/>
      <c r="GF59" s="332"/>
      <c r="GG59" s="332"/>
      <c r="GH59" s="332"/>
      <c r="GI59" s="332"/>
      <c r="GJ59" s="4"/>
      <c r="GK59" s="4"/>
      <c r="GL59" s="179"/>
      <c r="GM59" s="4"/>
      <c r="GN59" s="6" t="b">
        <v>0</v>
      </c>
      <c r="GO59" s="6" t="b">
        <v>0</v>
      </c>
      <c r="GP59" s="6" t="b">
        <v>0</v>
      </c>
    </row>
    <row r="60" spans="1:200" ht="17.100000000000001" customHeight="1">
      <c r="A60" s="178"/>
      <c r="B60" s="305" t="s">
        <v>2272</v>
      </c>
      <c r="C60" s="293"/>
      <c r="D60" s="293"/>
      <c r="E60" s="293"/>
      <c r="F60" s="293"/>
      <c r="G60" s="293"/>
      <c r="H60" s="293"/>
      <c r="I60" s="306"/>
      <c r="J60" s="183"/>
      <c r="K60" s="293" t="s">
        <v>68</v>
      </c>
      <c r="L60" s="293"/>
      <c r="M60" s="293"/>
      <c r="N60" s="293"/>
      <c r="O60" s="293"/>
      <c r="P60" s="387"/>
      <c r="Q60" s="192"/>
      <c r="R60" s="293" t="s">
        <v>69</v>
      </c>
      <c r="S60" s="293"/>
      <c r="T60" s="293"/>
      <c r="U60" s="293"/>
      <c r="V60" s="293"/>
      <c r="W60" s="184"/>
      <c r="X60" s="192"/>
      <c r="Y60" s="293" t="s">
        <v>70</v>
      </c>
      <c r="Z60" s="293"/>
      <c r="AA60" s="293"/>
      <c r="AB60" s="293"/>
      <c r="AC60" s="293"/>
      <c r="AD60" s="184"/>
      <c r="AE60" s="194"/>
      <c r="AF60" s="284" t="s">
        <v>71</v>
      </c>
      <c r="AG60" s="284"/>
      <c r="AH60" s="284"/>
      <c r="AI60" s="284"/>
      <c r="AJ60" s="284"/>
      <c r="AK60" s="241"/>
      <c r="AL60" s="211"/>
      <c r="AM60" s="240"/>
      <c r="AN60" s="6" t="b">
        <v>0</v>
      </c>
      <c r="AO60" s="6" t="b">
        <v>0</v>
      </c>
      <c r="AP60" s="6" t="b">
        <v>0</v>
      </c>
      <c r="AQ60" s="6" t="b">
        <v>0</v>
      </c>
      <c r="AS60" s="233"/>
      <c r="BA60" s="178"/>
      <c r="BB60" s="305" t="s">
        <v>2272</v>
      </c>
      <c r="BC60" s="293"/>
      <c r="BD60" s="293"/>
      <c r="BE60" s="293"/>
      <c r="BF60" s="293"/>
      <c r="BG60" s="293"/>
      <c r="BH60" s="293"/>
      <c r="BI60" s="306"/>
      <c r="BJ60" s="183"/>
      <c r="BK60" s="293" t="s">
        <v>68</v>
      </c>
      <c r="BL60" s="293"/>
      <c r="BM60" s="293"/>
      <c r="BN60" s="293"/>
      <c r="BO60" s="293"/>
      <c r="BP60" s="387"/>
      <c r="BQ60" s="192"/>
      <c r="BR60" s="293" t="s">
        <v>69</v>
      </c>
      <c r="BS60" s="293"/>
      <c r="BT60" s="293"/>
      <c r="BU60" s="293"/>
      <c r="BV60" s="293"/>
      <c r="BW60" s="184"/>
      <c r="BX60" s="192"/>
      <c r="BY60" s="293" t="s">
        <v>70</v>
      </c>
      <c r="BZ60" s="293"/>
      <c r="CA60" s="293"/>
      <c r="CB60" s="293"/>
      <c r="CC60" s="293"/>
      <c r="CD60" s="184"/>
      <c r="CE60" s="194"/>
      <c r="CF60" s="284" t="s">
        <v>71</v>
      </c>
      <c r="CG60" s="284"/>
      <c r="CH60" s="284"/>
      <c r="CI60" s="284"/>
      <c r="CJ60" s="284"/>
      <c r="CK60" s="241"/>
      <c r="CL60" s="211"/>
      <c r="CM60" s="240"/>
      <c r="CN60" s="6" t="b">
        <v>0</v>
      </c>
      <c r="CO60" s="6" t="b">
        <v>0</v>
      </c>
      <c r="CP60" s="6" t="b">
        <v>0</v>
      </c>
      <c r="CQ60" s="6" t="b">
        <v>0</v>
      </c>
      <c r="CS60" s="233"/>
      <c r="DA60" s="178"/>
      <c r="DB60" s="305" t="s">
        <v>2272</v>
      </c>
      <c r="DC60" s="293"/>
      <c r="DD60" s="293"/>
      <c r="DE60" s="293"/>
      <c r="DF60" s="293"/>
      <c r="DG60" s="293"/>
      <c r="DH60" s="293"/>
      <c r="DI60" s="306"/>
      <c r="DJ60" s="183"/>
      <c r="DK60" s="293" t="s">
        <v>68</v>
      </c>
      <c r="DL60" s="293"/>
      <c r="DM60" s="293"/>
      <c r="DN60" s="293"/>
      <c r="DO60" s="293"/>
      <c r="DP60" s="387"/>
      <c r="DQ60" s="192"/>
      <c r="DR60" s="293" t="s">
        <v>69</v>
      </c>
      <c r="DS60" s="293"/>
      <c r="DT60" s="293"/>
      <c r="DU60" s="293"/>
      <c r="DV60" s="293"/>
      <c r="DW60" s="184"/>
      <c r="DX60" s="192"/>
      <c r="DY60" s="293" t="s">
        <v>70</v>
      </c>
      <c r="DZ60" s="293"/>
      <c r="EA60" s="293"/>
      <c r="EB60" s="293"/>
      <c r="EC60" s="293"/>
      <c r="ED60" s="184"/>
      <c r="EE60" s="194"/>
      <c r="EF60" s="284" t="s">
        <v>71</v>
      </c>
      <c r="EG60" s="284"/>
      <c r="EH60" s="284"/>
      <c r="EI60" s="284"/>
      <c r="EJ60" s="284"/>
      <c r="EK60" s="241"/>
      <c r="EL60" s="211"/>
      <c r="EM60" s="240"/>
      <c r="EN60" s="6" t="b">
        <v>0</v>
      </c>
      <c r="EO60" s="6" t="b">
        <v>0</v>
      </c>
      <c r="EP60" s="6" t="b">
        <v>0</v>
      </c>
      <c r="EQ60" s="6" t="b">
        <v>0</v>
      </c>
      <c r="ES60" s="233"/>
      <c r="FA60" s="178"/>
      <c r="FB60" s="305" t="s">
        <v>2272</v>
      </c>
      <c r="FC60" s="293"/>
      <c r="FD60" s="293"/>
      <c r="FE60" s="293"/>
      <c r="FF60" s="293"/>
      <c r="FG60" s="293"/>
      <c r="FH60" s="293"/>
      <c r="FI60" s="306"/>
      <c r="FJ60" s="183"/>
      <c r="FK60" s="293" t="s">
        <v>68</v>
      </c>
      <c r="FL60" s="293"/>
      <c r="FM60" s="293"/>
      <c r="FN60" s="293"/>
      <c r="FO60" s="293"/>
      <c r="FP60" s="387"/>
      <c r="FQ60" s="192"/>
      <c r="FR60" s="293" t="s">
        <v>69</v>
      </c>
      <c r="FS60" s="293"/>
      <c r="FT60" s="293"/>
      <c r="FU60" s="293"/>
      <c r="FV60" s="293"/>
      <c r="FW60" s="184"/>
      <c r="FX60" s="192"/>
      <c r="FY60" s="293" t="s">
        <v>70</v>
      </c>
      <c r="FZ60" s="293"/>
      <c r="GA60" s="293"/>
      <c r="GB60" s="293"/>
      <c r="GC60" s="293"/>
      <c r="GD60" s="184"/>
      <c r="GE60" s="194"/>
      <c r="GF60" s="284" t="s">
        <v>71</v>
      </c>
      <c r="GG60" s="284"/>
      <c r="GH60" s="284"/>
      <c r="GI60" s="284"/>
      <c r="GJ60" s="284"/>
      <c r="GK60" s="241"/>
      <c r="GL60" s="211"/>
      <c r="GM60" s="240"/>
      <c r="GN60" s="6" t="b">
        <v>0</v>
      </c>
      <c r="GO60" s="6" t="b">
        <v>0</v>
      </c>
      <c r="GP60" s="6" t="b">
        <v>0</v>
      </c>
      <c r="GQ60" s="6" t="b">
        <v>0</v>
      </c>
    </row>
    <row r="61" spans="1:200" ht="20.100000000000001" customHeight="1">
      <c r="A61" s="178"/>
      <c r="B61" s="305" t="s">
        <v>2273</v>
      </c>
      <c r="C61" s="293"/>
      <c r="D61" s="293"/>
      <c r="E61" s="293"/>
      <c r="F61" s="293"/>
      <c r="G61" s="293"/>
      <c r="H61" s="293"/>
      <c r="I61" s="306"/>
      <c r="J61" s="288"/>
      <c r="K61" s="289"/>
      <c r="L61" s="289"/>
      <c r="M61" s="289"/>
      <c r="N61" s="289"/>
      <c r="O61" s="184" t="s">
        <v>72</v>
      </c>
      <c r="P61" s="184"/>
      <c r="Q61" s="290"/>
      <c r="R61" s="289"/>
      <c r="S61" s="289"/>
      <c r="T61" s="289"/>
      <c r="U61" s="289"/>
      <c r="V61" s="184" t="s">
        <v>72</v>
      </c>
      <c r="W61" s="184"/>
      <c r="X61" s="290"/>
      <c r="Y61" s="289"/>
      <c r="Z61" s="289"/>
      <c r="AA61" s="289"/>
      <c r="AB61" s="289"/>
      <c r="AC61" s="184" t="s">
        <v>72</v>
      </c>
      <c r="AD61" s="184"/>
      <c r="AE61" s="291"/>
      <c r="AF61" s="292"/>
      <c r="AG61" s="292"/>
      <c r="AH61" s="292"/>
      <c r="AI61" s="292"/>
      <c r="AJ61" s="3" t="s">
        <v>72</v>
      </c>
      <c r="AK61" s="3"/>
      <c r="AL61" s="211"/>
      <c r="AM61" s="4"/>
      <c r="AS61" s="233"/>
      <c r="BA61" s="178"/>
      <c r="BB61" s="305" t="s">
        <v>2273</v>
      </c>
      <c r="BC61" s="293"/>
      <c r="BD61" s="293"/>
      <c r="BE61" s="293"/>
      <c r="BF61" s="293"/>
      <c r="BG61" s="293"/>
      <c r="BH61" s="293"/>
      <c r="BI61" s="306"/>
      <c r="BJ61" s="288"/>
      <c r="BK61" s="289"/>
      <c r="BL61" s="289"/>
      <c r="BM61" s="289"/>
      <c r="BN61" s="289"/>
      <c r="BO61" s="184" t="s">
        <v>72</v>
      </c>
      <c r="BP61" s="184"/>
      <c r="BQ61" s="290"/>
      <c r="BR61" s="289"/>
      <c r="BS61" s="289"/>
      <c r="BT61" s="289"/>
      <c r="BU61" s="289"/>
      <c r="BV61" s="184" t="s">
        <v>72</v>
      </c>
      <c r="BW61" s="184"/>
      <c r="BX61" s="290"/>
      <c r="BY61" s="289"/>
      <c r="BZ61" s="289"/>
      <c r="CA61" s="289"/>
      <c r="CB61" s="289"/>
      <c r="CC61" s="184" t="s">
        <v>72</v>
      </c>
      <c r="CD61" s="184"/>
      <c r="CE61" s="291"/>
      <c r="CF61" s="292"/>
      <c r="CG61" s="292"/>
      <c r="CH61" s="292"/>
      <c r="CI61" s="292"/>
      <c r="CJ61" s="3" t="s">
        <v>72</v>
      </c>
      <c r="CK61" s="3"/>
      <c r="CL61" s="211"/>
      <c r="CM61" s="4"/>
      <c r="CS61" s="233"/>
      <c r="DA61" s="178"/>
      <c r="DB61" s="305" t="s">
        <v>2273</v>
      </c>
      <c r="DC61" s="293"/>
      <c r="DD61" s="293"/>
      <c r="DE61" s="293"/>
      <c r="DF61" s="293"/>
      <c r="DG61" s="293"/>
      <c r="DH61" s="293"/>
      <c r="DI61" s="306"/>
      <c r="DJ61" s="288"/>
      <c r="DK61" s="289"/>
      <c r="DL61" s="289"/>
      <c r="DM61" s="289"/>
      <c r="DN61" s="289"/>
      <c r="DO61" s="184" t="s">
        <v>72</v>
      </c>
      <c r="DP61" s="184"/>
      <c r="DQ61" s="290"/>
      <c r="DR61" s="289"/>
      <c r="DS61" s="289"/>
      <c r="DT61" s="289"/>
      <c r="DU61" s="289"/>
      <c r="DV61" s="184" t="s">
        <v>72</v>
      </c>
      <c r="DW61" s="184"/>
      <c r="DX61" s="290"/>
      <c r="DY61" s="289"/>
      <c r="DZ61" s="289"/>
      <c r="EA61" s="289"/>
      <c r="EB61" s="289"/>
      <c r="EC61" s="184" t="s">
        <v>72</v>
      </c>
      <c r="ED61" s="184"/>
      <c r="EE61" s="291"/>
      <c r="EF61" s="292"/>
      <c r="EG61" s="292"/>
      <c r="EH61" s="292"/>
      <c r="EI61" s="292"/>
      <c r="EJ61" s="3" t="s">
        <v>72</v>
      </c>
      <c r="EK61" s="3"/>
      <c r="EL61" s="211"/>
      <c r="EM61" s="4"/>
      <c r="ES61" s="233"/>
      <c r="FA61" s="178"/>
      <c r="FB61" s="305" t="s">
        <v>2273</v>
      </c>
      <c r="FC61" s="293"/>
      <c r="FD61" s="293"/>
      <c r="FE61" s="293"/>
      <c r="FF61" s="293"/>
      <c r="FG61" s="293"/>
      <c r="FH61" s="293"/>
      <c r="FI61" s="306"/>
      <c r="FJ61" s="288"/>
      <c r="FK61" s="289"/>
      <c r="FL61" s="289"/>
      <c r="FM61" s="289"/>
      <c r="FN61" s="289"/>
      <c r="FO61" s="184" t="s">
        <v>72</v>
      </c>
      <c r="FP61" s="184"/>
      <c r="FQ61" s="290"/>
      <c r="FR61" s="289"/>
      <c r="FS61" s="289"/>
      <c r="FT61" s="289"/>
      <c r="FU61" s="289"/>
      <c r="FV61" s="184" t="s">
        <v>72</v>
      </c>
      <c r="FW61" s="184"/>
      <c r="FX61" s="290"/>
      <c r="FY61" s="289"/>
      <c r="FZ61" s="289"/>
      <c r="GA61" s="289"/>
      <c r="GB61" s="289"/>
      <c r="GC61" s="184" t="s">
        <v>72</v>
      </c>
      <c r="GD61" s="184"/>
      <c r="GE61" s="291"/>
      <c r="GF61" s="292"/>
      <c r="GG61" s="292"/>
      <c r="GH61" s="292"/>
      <c r="GI61" s="292"/>
      <c r="GJ61" s="3" t="s">
        <v>72</v>
      </c>
      <c r="GK61" s="3"/>
      <c r="GL61" s="211"/>
      <c r="GM61" s="4"/>
    </row>
    <row r="62" spans="1:200" ht="27" customHeight="1">
      <c r="A62" s="178"/>
      <c r="B62" s="341" t="s">
        <v>2274</v>
      </c>
      <c r="C62" s="342"/>
      <c r="D62" s="342"/>
      <c r="E62" s="342"/>
      <c r="F62" s="342"/>
      <c r="G62" s="342"/>
      <c r="H62" s="342"/>
      <c r="I62" s="349"/>
      <c r="J62" s="335"/>
      <c r="K62" s="292"/>
      <c r="L62" s="292"/>
      <c r="M62" s="292"/>
      <c r="N62" s="292"/>
      <c r="O62" s="184" t="s">
        <v>47</v>
      </c>
      <c r="P62" s="184"/>
      <c r="Q62" s="291"/>
      <c r="R62" s="292"/>
      <c r="S62" s="292"/>
      <c r="T62" s="292"/>
      <c r="U62" s="292"/>
      <c r="V62" s="184" t="s">
        <v>47</v>
      </c>
      <c r="W62" s="184"/>
      <c r="X62" s="291"/>
      <c r="Y62" s="292"/>
      <c r="Z62" s="292"/>
      <c r="AA62" s="292"/>
      <c r="AB62" s="292"/>
      <c r="AC62" s="184" t="s">
        <v>47</v>
      </c>
      <c r="AD62" s="184"/>
      <c r="AE62" s="291"/>
      <c r="AF62" s="292"/>
      <c r="AG62" s="292"/>
      <c r="AH62" s="292"/>
      <c r="AI62" s="292"/>
      <c r="AJ62" s="184" t="s">
        <v>47</v>
      </c>
      <c r="AK62" s="184"/>
      <c r="AL62" s="211"/>
      <c r="AM62" s="4"/>
      <c r="AS62" s="233"/>
      <c r="BA62" s="178"/>
      <c r="BB62" s="341" t="s">
        <v>2274</v>
      </c>
      <c r="BC62" s="342"/>
      <c r="BD62" s="342"/>
      <c r="BE62" s="342"/>
      <c r="BF62" s="342"/>
      <c r="BG62" s="342"/>
      <c r="BH62" s="342"/>
      <c r="BI62" s="349"/>
      <c r="BJ62" s="335"/>
      <c r="BK62" s="292"/>
      <c r="BL62" s="292"/>
      <c r="BM62" s="292"/>
      <c r="BN62" s="292"/>
      <c r="BO62" s="184" t="s">
        <v>47</v>
      </c>
      <c r="BP62" s="184"/>
      <c r="BQ62" s="291"/>
      <c r="BR62" s="292"/>
      <c r="BS62" s="292"/>
      <c r="BT62" s="292"/>
      <c r="BU62" s="292"/>
      <c r="BV62" s="184" t="s">
        <v>47</v>
      </c>
      <c r="BW62" s="184"/>
      <c r="BX62" s="291"/>
      <c r="BY62" s="292"/>
      <c r="BZ62" s="292"/>
      <c r="CA62" s="292"/>
      <c r="CB62" s="292"/>
      <c r="CC62" s="184" t="s">
        <v>47</v>
      </c>
      <c r="CD62" s="184"/>
      <c r="CE62" s="291"/>
      <c r="CF62" s="292"/>
      <c r="CG62" s="292"/>
      <c r="CH62" s="292"/>
      <c r="CI62" s="292"/>
      <c r="CJ62" s="184" t="s">
        <v>47</v>
      </c>
      <c r="CK62" s="184"/>
      <c r="CL62" s="211"/>
      <c r="CM62" s="4"/>
      <c r="CS62" s="233"/>
      <c r="DA62" s="178"/>
      <c r="DB62" s="341" t="s">
        <v>2274</v>
      </c>
      <c r="DC62" s="342"/>
      <c r="DD62" s="342"/>
      <c r="DE62" s="342"/>
      <c r="DF62" s="342"/>
      <c r="DG62" s="342"/>
      <c r="DH62" s="342"/>
      <c r="DI62" s="349"/>
      <c r="DJ62" s="335"/>
      <c r="DK62" s="292"/>
      <c r="DL62" s="292"/>
      <c r="DM62" s="292"/>
      <c r="DN62" s="292"/>
      <c r="DO62" s="184" t="s">
        <v>47</v>
      </c>
      <c r="DP62" s="184"/>
      <c r="DQ62" s="291"/>
      <c r="DR62" s="292"/>
      <c r="DS62" s="292"/>
      <c r="DT62" s="292"/>
      <c r="DU62" s="292"/>
      <c r="DV62" s="184" t="s">
        <v>47</v>
      </c>
      <c r="DW62" s="184"/>
      <c r="DX62" s="291"/>
      <c r="DY62" s="292"/>
      <c r="DZ62" s="292"/>
      <c r="EA62" s="292"/>
      <c r="EB62" s="292"/>
      <c r="EC62" s="184" t="s">
        <v>47</v>
      </c>
      <c r="ED62" s="184"/>
      <c r="EE62" s="291"/>
      <c r="EF62" s="292"/>
      <c r="EG62" s="292"/>
      <c r="EH62" s="292"/>
      <c r="EI62" s="292"/>
      <c r="EJ62" s="184" t="s">
        <v>47</v>
      </c>
      <c r="EK62" s="184"/>
      <c r="EL62" s="211"/>
      <c r="EM62" s="4"/>
      <c r="ES62" s="233"/>
      <c r="FA62" s="178"/>
      <c r="FB62" s="341" t="s">
        <v>2274</v>
      </c>
      <c r="FC62" s="342"/>
      <c r="FD62" s="342"/>
      <c r="FE62" s="342"/>
      <c r="FF62" s="342"/>
      <c r="FG62" s="342"/>
      <c r="FH62" s="342"/>
      <c r="FI62" s="349"/>
      <c r="FJ62" s="335"/>
      <c r="FK62" s="292"/>
      <c r="FL62" s="292"/>
      <c r="FM62" s="292"/>
      <c r="FN62" s="292"/>
      <c r="FO62" s="184" t="s">
        <v>47</v>
      </c>
      <c r="FP62" s="184"/>
      <c r="FQ62" s="291"/>
      <c r="FR62" s="292"/>
      <c r="FS62" s="292"/>
      <c r="FT62" s="292"/>
      <c r="FU62" s="292"/>
      <c r="FV62" s="184" t="s">
        <v>47</v>
      </c>
      <c r="FW62" s="184"/>
      <c r="FX62" s="291"/>
      <c r="FY62" s="292"/>
      <c r="FZ62" s="292"/>
      <c r="GA62" s="292"/>
      <c r="GB62" s="292"/>
      <c r="GC62" s="184" t="s">
        <v>47</v>
      </c>
      <c r="GD62" s="184"/>
      <c r="GE62" s="291"/>
      <c r="GF62" s="292"/>
      <c r="GG62" s="292"/>
      <c r="GH62" s="292"/>
      <c r="GI62" s="292"/>
      <c r="GJ62" s="184" t="s">
        <v>47</v>
      </c>
      <c r="GK62" s="184"/>
      <c r="GL62" s="211"/>
      <c r="GM62" s="4"/>
    </row>
    <row r="63" spans="1:200" ht="3.95" customHeight="1">
      <c r="A63" s="178"/>
      <c r="B63" s="209"/>
      <c r="C63" s="209"/>
      <c r="D63" s="209"/>
      <c r="E63" s="209"/>
      <c r="F63" s="209"/>
      <c r="G63" s="209"/>
      <c r="H63" s="209"/>
      <c r="I63" s="209"/>
      <c r="AJ63" s="4"/>
      <c r="AK63" s="4"/>
      <c r="AL63" s="179"/>
      <c r="AM63" s="4"/>
      <c r="AS63" s="233"/>
      <c r="BA63" s="178"/>
      <c r="BB63" s="209"/>
      <c r="BC63" s="209"/>
      <c r="BD63" s="209"/>
      <c r="BE63" s="209"/>
      <c r="BF63" s="209"/>
      <c r="BG63" s="209"/>
      <c r="BH63" s="209"/>
      <c r="BI63" s="209"/>
      <c r="CJ63" s="4"/>
      <c r="CK63" s="4"/>
      <c r="CL63" s="179"/>
      <c r="CM63" s="4"/>
      <c r="CS63" s="233"/>
      <c r="DA63" s="178"/>
      <c r="DB63" s="209"/>
      <c r="DC63" s="209"/>
      <c r="DD63" s="209"/>
      <c r="DE63" s="209"/>
      <c r="DF63" s="209"/>
      <c r="DG63" s="209"/>
      <c r="DH63" s="209"/>
      <c r="DI63" s="209"/>
      <c r="EJ63" s="4"/>
      <c r="EK63" s="4"/>
      <c r="EL63" s="179"/>
      <c r="EM63" s="4"/>
      <c r="ES63" s="233"/>
      <c r="FA63" s="178"/>
      <c r="FB63" s="209"/>
      <c r="FC63" s="209"/>
      <c r="FD63" s="209"/>
      <c r="FE63" s="209"/>
      <c r="FF63" s="209"/>
      <c r="FG63" s="209"/>
      <c r="FH63" s="209"/>
      <c r="FI63" s="209"/>
      <c r="GJ63" s="4"/>
      <c r="GK63" s="4"/>
      <c r="GL63" s="179"/>
      <c r="GM63" s="4"/>
    </row>
    <row r="64" spans="1:200" ht="3.95" customHeight="1">
      <c r="A64" s="178"/>
      <c r="B64" s="209"/>
      <c r="C64" s="209"/>
      <c r="D64" s="209"/>
      <c r="E64" s="209"/>
      <c r="F64" s="209"/>
      <c r="G64" s="209"/>
      <c r="H64" s="209"/>
      <c r="I64" s="209"/>
      <c r="AJ64" s="4"/>
      <c r="AK64" s="4"/>
      <c r="AL64" s="179"/>
      <c r="AM64" s="4"/>
      <c r="AS64" s="233"/>
      <c r="BA64" s="178"/>
      <c r="BB64" s="209"/>
      <c r="BC64" s="209"/>
      <c r="BD64" s="209"/>
      <c r="BE64" s="209"/>
      <c r="BF64" s="209"/>
      <c r="BG64" s="209"/>
      <c r="BH64" s="209"/>
      <c r="BI64" s="209"/>
      <c r="CJ64" s="4"/>
      <c r="CK64" s="4"/>
      <c r="CL64" s="179"/>
      <c r="CM64" s="4"/>
      <c r="CS64" s="233"/>
      <c r="DA64" s="178"/>
      <c r="DB64" s="209"/>
      <c r="DC64" s="209"/>
      <c r="DD64" s="209"/>
      <c r="DE64" s="209"/>
      <c r="DF64" s="209"/>
      <c r="DG64" s="209"/>
      <c r="DH64" s="209"/>
      <c r="DI64" s="209"/>
      <c r="EJ64" s="4"/>
      <c r="EK64" s="4"/>
      <c r="EL64" s="179"/>
      <c r="EM64" s="4"/>
      <c r="ES64" s="233"/>
      <c r="FA64" s="178"/>
      <c r="FB64" s="209"/>
      <c r="FC64" s="209"/>
      <c r="FD64" s="209"/>
      <c r="FE64" s="209"/>
      <c r="FF64" s="209"/>
      <c r="FG64" s="209"/>
      <c r="FH64" s="209"/>
      <c r="FI64" s="209"/>
      <c r="GJ64" s="4"/>
      <c r="GK64" s="4"/>
      <c r="GL64" s="179"/>
      <c r="GM64" s="4"/>
    </row>
    <row r="65" spans="1:199" ht="18" customHeight="1">
      <c r="A65" s="178"/>
      <c r="B65" s="305" t="s">
        <v>2262</v>
      </c>
      <c r="C65" s="293"/>
      <c r="D65" s="293"/>
      <c r="E65" s="293"/>
      <c r="F65" s="293"/>
      <c r="G65" s="293"/>
      <c r="H65" s="293"/>
      <c r="I65" s="293"/>
      <c r="J65" s="288"/>
      <c r="K65" s="289"/>
      <c r="L65" s="289"/>
      <c r="M65" s="289"/>
      <c r="N65" s="289"/>
      <c r="O65" s="289"/>
      <c r="P65" s="294"/>
      <c r="Q65" s="174"/>
      <c r="R65" s="174"/>
      <c r="S65" s="174"/>
      <c r="T65" s="174"/>
      <c r="U65" s="174"/>
      <c r="V65" s="174"/>
      <c r="W65" s="174"/>
      <c r="X65" s="174"/>
      <c r="Y65" s="174"/>
      <c r="Z65" s="174"/>
      <c r="AA65" s="174"/>
      <c r="AB65" s="174"/>
      <c r="AC65" s="174"/>
      <c r="AD65" s="174"/>
      <c r="AE65" s="174"/>
      <c r="AF65" s="174"/>
      <c r="AG65" s="174"/>
      <c r="AH65" s="174"/>
      <c r="AI65" s="174"/>
      <c r="AJ65" s="4"/>
      <c r="AK65" s="4"/>
      <c r="AL65" s="179"/>
      <c r="AM65" s="4"/>
      <c r="AS65" s="233"/>
      <c r="BA65" s="178"/>
      <c r="BB65" s="305" t="s">
        <v>2262</v>
      </c>
      <c r="BC65" s="293"/>
      <c r="BD65" s="293"/>
      <c r="BE65" s="293"/>
      <c r="BF65" s="293"/>
      <c r="BG65" s="293"/>
      <c r="BH65" s="293"/>
      <c r="BI65" s="293"/>
      <c r="BJ65" s="288"/>
      <c r="BK65" s="289"/>
      <c r="BL65" s="289"/>
      <c r="BM65" s="289"/>
      <c r="BN65" s="289"/>
      <c r="BO65" s="289"/>
      <c r="BP65" s="294"/>
      <c r="BQ65" s="174"/>
      <c r="BR65" s="174"/>
      <c r="BS65" s="174"/>
      <c r="BT65" s="174"/>
      <c r="BU65" s="174"/>
      <c r="BV65" s="174"/>
      <c r="BW65" s="174"/>
      <c r="BX65" s="174"/>
      <c r="BY65" s="174"/>
      <c r="BZ65" s="174"/>
      <c r="CA65" s="174"/>
      <c r="CB65" s="174"/>
      <c r="CC65" s="174"/>
      <c r="CD65" s="174"/>
      <c r="CE65" s="174"/>
      <c r="CF65" s="174"/>
      <c r="CG65" s="174"/>
      <c r="CH65" s="174"/>
      <c r="CI65" s="174"/>
      <c r="CJ65" s="4"/>
      <c r="CK65" s="4"/>
      <c r="CL65" s="179"/>
      <c r="CM65" s="4"/>
      <c r="CS65" s="233"/>
      <c r="DA65" s="178"/>
      <c r="DB65" s="305" t="s">
        <v>2262</v>
      </c>
      <c r="DC65" s="293"/>
      <c r="DD65" s="293"/>
      <c r="DE65" s="293"/>
      <c r="DF65" s="293"/>
      <c r="DG65" s="293"/>
      <c r="DH65" s="293"/>
      <c r="DI65" s="293"/>
      <c r="DJ65" s="288"/>
      <c r="DK65" s="289"/>
      <c r="DL65" s="289"/>
      <c r="DM65" s="289"/>
      <c r="DN65" s="289"/>
      <c r="DO65" s="289"/>
      <c r="DP65" s="294"/>
      <c r="DQ65" s="174"/>
      <c r="DR65" s="174"/>
      <c r="DS65" s="174"/>
      <c r="DT65" s="174"/>
      <c r="DU65" s="174"/>
      <c r="DV65" s="174"/>
      <c r="DW65" s="174"/>
      <c r="DX65" s="174"/>
      <c r="DY65" s="174"/>
      <c r="DZ65" s="174"/>
      <c r="EA65" s="174"/>
      <c r="EB65" s="174"/>
      <c r="EC65" s="174"/>
      <c r="ED65" s="174"/>
      <c r="EE65" s="174"/>
      <c r="EF65" s="174"/>
      <c r="EG65" s="174"/>
      <c r="EH65" s="174"/>
      <c r="EI65" s="174"/>
      <c r="EJ65" s="4"/>
      <c r="EK65" s="4"/>
      <c r="EL65" s="179"/>
      <c r="EM65" s="4"/>
      <c r="ES65" s="233"/>
      <c r="FA65" s="178"/>
      <c r="FB65" s="305" t="s">
        <v>2262</v>
      </c>
      <c r="FC65" s="293"/>
      <c r="FD65" s="293"/>
      <c r="FE65" s="293"/>
      <c r="FF65" s="293"/>
      <c r="FG65" s="293"/>
      <c r="FH65" s="293"/>
      <c r="FI65" s="293"/>
      <c r="FJ65" s="288"/>
      <c r="FK65" s="289"/>
      <c r="FL65" s="289"/>
      <c r="FM65" s="289"/>
      <c r="FN65" s="289"/>
      <c r="FO65" s="289"/>
      <c r="FP65" s="294"/>
      <c r="FQ65" s="174"/>
      <c r="FR65" s="174"/>
      <c r="FS65" s="174"/>
      <c r="FT65" s="174"/>
      <c r="FU65" s="174"/>
      <c r="FV65" s="174"/>
      <c r="FW65" s="174"/>
      <c r="FX65" s="174"/>
      <c r="FY65" s="174"/>
      <c r="FZ65" s="174"/>
      <c r="GA65" s="174"/>
      <c r="GB65" s="174"/>
      <c r="GC65" s="174"/>
      <c r="GD65" s="174"/>
      <c r="GE65" s="174"/>
      <c r="GF65" s="174"/>
      <c r="GG65" s="174"/>
      <c r="GH65" s="174"/>
      <c r="GI65" s="174"/>
      <c r="GJ65" s="4"/>
      <c r="GK65" s="4"/>
      <c r="GL65" s="179"/>
      <c r="GM65" s="4"/>
    </row>
    <row r="66" spans="1:199" ht="30.95" customHeight="1">
      <c r="A66" s="178"/>
      <c r="B66" s="339" t="s">
        <v>2267</v>
      </c>
      <c r="C66" s="340"/>
      <c r="D66" s="340"/>
      <c r="E66" s="340"/>
      <c r="F66" s="340"/>
      <c r="G66" s="340"/>
      <c r="H66" s="340"/>
      <c r="I66" s="379"/>
      <c r="J66" s="182"/>
      <c r="K66" s="241" t="s">
        <v>52</v>
      </c>
      <c r="L66" s="241"/>
      <c r="M66" s="241"/>
      <c r="N66" s="241"/>
      <c r="O66" s="3"/>
      <c r="P66" s="239"/>
      <c r="Q66" s="267" t="s">
        <v>53</v>
      </c>
      <c r="R66" s="205"/>
      <c r="S66" s="205"/>
      <c r="T66" s="3"/>
      <c r="U66" s="205"/>
      <c r="V66" s="205"/>
      <c r="W66" s="3"/>
      <c r="X66" s="205"/>
      <c r="Y66" s="205"/>
      <c r="Z66" s="177"/>
      <c r="AA66" s="178"/>
      <c r="AB66" s="4"/>
      <c r="AC66" s="4"/>
      <c r="AD66" s="4"/>
      <c r="AE66" s="4"/>
      <c r="AF66" s="4"/>
      <c r="AG66" s="4"/>
      <c r="AH66" s="4"/>
      <c r="AI66" s="4"/>
      <c r="AJ66" s="4"/>
      <c r="AK66" s="4"/>
      <c r="AL66" s="179"/>
      <c r="AM66" s="4" t="str">
        <f>IF(AND($AN$13=TRUE,COUNTIF(AN66:AP66,TRUE)=0),"未入力",IF(COUNTIF(AN66:AP66,TRUE)=2,"複数選択",""))</f>
        <v/>
      </c>
      <c r="AN66" s="8" t="b">
        <v>0</v>
      </c>
      <c r="AO66" s="8" t="b">
        <v>0</v>
      </c>
      <c r="AS66" s="233"/>
      <c r="BA66" s="178"/>
      <c r="BB66" s="339" t="s">
        <v>2267</v>
      </c>
      <c r="BC66" s="340"/>
      <c r="BD66" s="340"/>
      <c r="BE66" s="340"/>
      <c r="BF66" s="340"/>
      <c r="BG66" s="340"/>
      <c r="BH66" s="340"/>
      <c r="BI66" s="379"/>
      <c r="BJ66" s="182"/>
      <c r="BK66" s="241" t="s">
        <v>52</v>
      </c>
      <c r="BL66" s="241"/>
      <c r="BM66" s="241"/>
      <c r="BN66" s="241"/>
      <c r="BO66" s="3"/>
      <c r="BP66" s="239"/>
      <c r="BQ66" s="267" t="s">
        <v>53</v>
      </c>
      <c r="BR66" s="205"/>
      <c r="BS66" s="205"/>
      <c r="BT66" s="3"/>
      <c r="BU66" s="205"/>
      <c r="BV66" s="205"/>
      <c r="BW66" s="3"/>
      <c r="BX66" s="205"/>
      <c r="BY66" s="205"/>
      <c r="BZ66" s="177"/>
      <c r="CA66" s="178"/>
      <c r="CB66" s="4"/>
      <c r="CC66" s="4"/>
      <c r="CD66" s="4"/>
      <c r="CE66" s="4"/>
      <c r="CF66" s="4"/>
      <c r="CG66" s="4"/>
      <c r="CH66" s="4"/>
      <c r="CI66" s="4"/>
      <c r="CJ66" s="4"/>
      <c r="CK66" s="4"/>
      <c r="CL66" s="179"/>
      <c r="CM66" s="4" t="str">
        <f>IF(AND($AN$13=TRUE,COUNTIF(CN66:CP66,TRUE)=0),"未入力",IF(COUNTIF(CN66:CP66,TRUE)=2,"複数選択",""))</f>
        <v/>
      </c>
      <c r="CN66" s="8" t="b">
        <v>0</v>
      </c>
      <c r="CO66" s="8" t="b">
        <v>0</v>
      </c>
      <c r="CS66" s="233"/>
      <c r="DA66" s="178"/>
      <c r="DB66" s="339" t="s">
        <v>2267</v>
      </c>
      <c r="DC66" s="340"/>
      <c r="DD66" s="340"/>
      <c r="DE66" s="340"/>
      <c r="DF66" s="340"/>
      <c r="DG66" s="340"/>
      <c r="DH66" s="340"/>
      <c r="DI66" s="379"/>
      <c r="DJ66" s="182"/>
      <c r="DK66" s="241" t="s">
        <v>52</v>
      </c>
      <c r="DL66" s="241"/>
      <c r="DM66" s="241"/>
      <c r="DN66" s="241"/>
      <c r="DO66" s="3"/>
      <c r="DP66" s="239"/>
      <c r="DQ66" s="267" t="s">
        <v>53</v>
      </c>
      <c r="DR66" s="205"/>
      <c r="DS66" s="205"/>
      <c r="DT66" s="3"/>
      <c r="DU66" s="205"/>
      <c r="DV66" s="205"/>
      <c r="DW66" s="3"/>
      <c r="DX66" s="205"/>
      <c r="DY66" s="205"/>
      <c r="DZ66" s="177"/>
      <c r="EA66" s="178"/>
      <c r="EB66" s="4"/>
      <c r="EC66" s="4"/>
      <c r="ED66" s="4"/>
      <c r="EE66" s="4"/>
      <c r="EF66" s="4"/>
      <c r="EG66" s="4"/>
      <c r="EH66" s="4"/>
      <c r="EI66" s="4"/>
      <c r="EJ66" s="4"/>
      <c r="EK66" s="4"/>
      <c r="EL66" s="179"/>
      <c r="EM66" s="4" t="str">
        <f>IF(AND($AN$13=TRUE,COUNTIF(EN66:EP66,TRUE)=0),"未入力",IF(COUNTIF(EN66:EP66,TRUE)=2,"複数選択",""))</f>
        <v/>
      </c>
      <c r="EN66" s="6" t="b">
        <v>0</v>
      </c>
      <c r="EO66" s="6" t="b">
        <v>0</v>
      </c>
      <c r="ES66" s="233"/>
      <c r="FA66" s="178"/>
      <c r="FB66" s="339" t="s">
        <v>2267</v>
      </c>
      <c r="FC66" s="340"/>
      <c r="FD66" s="340"/>
      <c r="FE66" s="340"/>
      <c r="FF66" s="340"/>
      <c r="FG66" s="340"/>
      <c r="FH66" s="340"/>
      <c r="FI66" s="379"/>
      <c r="FJ66" s="182"/>
      <c r="FK66" s="241" t="s">
        <v>52</v>
      </c>
      <c r="FL66" s="241"/>
      <c r="FM66" s="241"/>
      <c r="FN66" s="241"/>
      <c r="FO66" s="3"/>
      <c r="FP66" s="239"/>
      <c r="FQ66" s="267" t="s">
        <v>53</v>
      </c>
      <c r="FR66" s="205"/>
      <c r="FS66" s="205"/>
      <c r="FT66" s="3"/>
      <c r="FU66" s="205"/>
      <c r="FV66" s="205"/>
      <c r="FW66" s="3"/>
      <c r="FX66" s="205"/>
      <c r="FY66" s="205"/>
      <c r="FZ66" s="177"/>
      <c r="GA66" s="178"/>
      <c r="GB66" s="4"/>
      <c r="GC66" s="4"/>
      <c r="GD66" s="4"/>
      <c r="GE66" s="4"/>
      <c r="GF66" s="4"/>
      <c r="GG66" s="4"/>
      <c r="GH66" s="4"/>
      <c r="GI66" s="4"/>
      <c r="GJ66" s="4"/>
      <c r="GK66" s="4"/>
      <c r="GL66" s="179"/>
      <c r="GM66" s="4" t="str">
        <f>IF(AND($AN$13=TRUE,COUNTIF(GN66:GP66,TRUE)=0),"未入力",IF(COUNTIF(GN66:GP66,TRUE)=2,"複数選択",""))</f>
        <v/>
      </c>
      <c r="GN66" s="6" t="b">
        <v>0</v>
      </c>
      <c r="GO66" s="6" t="b">
        <v>0</v>
      </c>
    </row>
    <row r="67" spans="1:199" ht="17.100000000000001" customHeight="1">
      <c r="A67" s="178"/>
      <c r="B67" s="343" t="s">
        <v>2268</v>
      </c>
      <c r="C67" s="344"/>
      <c r="D67" s="344"/>
      <c r="E67" s="344"/>
      <c r="F67" s="344"/>
      <c r="G67" s="344"/>
      <c r="H67" s="344"/>
      <c r="I67" s="345"/>
      <c r="J67" s="182"/>
      <c r="K67" s="3" t="s">
        <v>54</v>
      </c>
      <c r="L67" s="3"/>
      <c r="M67" s="3"/>
      <c r="N67" s="3"/>
      <c r="O67" s="3"/>
      <c r="P67" s="3"/>
      <c r="Q67" s="3"/>
      <c r="R67" s="3"/>
      <c r="S67" s="284" t="s">
        <v>55</v>
      </c>
      <c r="T67" s="284"/>
      <c r="U67" s="284"/>
      <c r="V67" s="284"/>
      <c r="W67" s="284"/>
      <c r="X67" s="3"/>
      <c r="Y67" s="3"/>
      <c r="Z67" s="284" t="s">
        <v>56</v>
      </c>
      <c r="AA67" s="284"/>
      <c r="AB67" s="284"/>
      <c r="AC67" s="284"/>
      <c r="AD67" s="284"/>
      <c r="AE67" s="284"/>
      <c r="AF67" s="284"/>
      <c r="AG67" s="284"/>
      <c r="AH67" s="284"/>
      <c r="AI67" s="285"/>
      <c r="AJ67" s="4"/>
      <c r="AK67" s="4"/>
      <c r="AL67" s="179"/>
      <c r="AM67" s="4" t="str">
        <f>IF(AND($AN$13=TRUE,COUNTIF(AN67:AP67,TRUE)=0),"未入力",IF(COUNTIF(AN67:AP67,TRUE)=2,"複数選択",""))</f>
        <v/>
      </c>
      <c r="AN67" s="8" t="b">
        <v>0</v>
      </c>
      <c r="AO67" s="8" t="b">
        <v>0</v>
      </c>
      <c r="AP67" s="6" t="b">
        <v>0</v>
      </c>
      <c r="AS67" s="233"/>
      <c r="BA67" s="178"/>
      <c r="BB67" s="343" t="s">
        <v>2268</v>
      </c>
      <c r="BC67" s="344"/>
      <c r="BD67" s="344"/>
      <c r="BE67" s="344"/>
      <c r="BF67" s="344"/>
      <c r="BG67" s="344"/>
      <c r="BH67" s="344"/>
      <c r="BI67" s="345"/>
      <c r="BJ67" s="182"/>
      <c r="BK67" s="3" t="s">
        <v>54</v>
      </c>
      <c r="BL67" s="3"/>
      <c r="BM67" s="3"/>
      <c r="BN67" s="3"/>
      <c r="BO67" s="3"/>
      <c r="BP67" s="3"/>
      <c r="BQ67" s="3"/>
      <c r="BR67" s="3"/>
      <c r="BS67" s="284" t="s">
        <v>55</v>
      </c>
      <c r="BT67" s="284"/>
      <c r="BU67" s="284"/>
      <c r="BV67" s="284"/>
      <c r="BW67" s="284"/>
      <c r="BX67" s="3"/>
      <c r="BY67" s="3"/>
      <c r="BZ67" s="284" t="s">
        <v>56</v>
      </c>
      <c r="CA67" s="284"/>
      <c r="CB67" s="284"/>
      <c r="CC67" s="284"/>
      <c r="CD67" s="284"/>
      <c r="CE67" s="284"/>
      <c r="CF67" s="284"/>
      <c r="CG67" s="284"/>
      <c r="CH67" s="284"/>
      <c r="CI67" s="285"/>
      <c r="CJ67" s="4"/>
      <c r="CK67" s="4"/>
      <c r="CL67" s="179"/>
      <c r="CM67" s="4" t="str">
        <f>IF(AND($AN$13=TRUE,COUNTIF(CN67:CP67,TRUE)=0),"未入力",IF(COUNTIF(CN67:CP67,TRUE)=2,"複数選択",""))</f>
        <v/>
      </c>
      <c r="CN67" s="8" t="b">
        <v>0</v>
      </c>
      <c r="CO67" s="8" t="b">
        <v>0</v>
      </c>
      <c r="CP67" s="6" t="b">
        <v>0</v>
      </c>
      <c r="CS67" s="233"/>
      <c r="DA67" s="178"/>
      <c r="DB67" s="343" t="s">
        <v>2268</v>
      </c>
      <c r="DC67" s="344"/>
      <c r="DD67" s="344"/>
      <c r="DE67" s="344"/>
      <c r="DF67" s="344"/>
      <c r="DG67" s="344"/>
      <c r="DH67" s="344"/>
      <c r="DI67" s="345"/>
      <c r="DJ67" s="182"/>
      <c r="DK67" s="3" t="s">
        <v>54</v>
      </c>
      <c r="DL67" s="3"/>
      <c r="DM67" s="3"/>
      <c r="DN67" s="3"/>
      <c r="DO67" s="3"/>
      <c r="DP67" s="3"/>
      <c r="DQ67" s="3"/>
      <c r="DR67" s="3"/>
      <c r="DS67" s="284" t="s">
        <v>55</v>
      </c>
      <c r="DT67" s="284"/>
      <c r="DU67" s="284"/>
      <c r="DV67" s="284"/>
      <c r="DW67" s="284"/>
      <c r="DX67" s="3"/>
      <c r="DY67" s="3"/>
      <c r="DZ67" s="284" t="s">
        <v>56</v>
      </c>
      <c r="EA67" s="284"/>
      <c r="EB67" s="284"/>
      <c r="EC67" s="284"/>
      <c r="ED67" s="284"/>
      <c r="EE67" s="284"/>
      <c r="EF67" s="284"/>
      <c r="EG67" s="284"/>
      <c r="EH67" s="284"/>
      <c r="EI67" s="285"/>
      <c r="EJ67" s="4"/>
      <c r="EK67" s="4"/>
      <c r="EL67" s="179"/>
      <c r="EM67" s="4" t="str">
        <f>IF(AND($AN$13=TRUE,COUNTIF(EN67:EP67,TRUE)=0),"未入力",IF(COUNTIF(EN67:EP67,TRUE)=2,"複数選択",""))</f>
        <v/>
      </c>
      <c r="EN67" s="6" t="b">
        <v>0</v>
      </c>
      <c r="EO67" s="6" t="b">
        <v>0</v>
      </c>
      <c r="EP67" s="6" t="b">
        <v>0</v>
      </c>
      <c r="ES67" s="233"/>
      <c r="FA67" s="178"/>
      <c r="FB67" s="343" t="s">
        <v>2268</v>
      </c>
      <c r="FC67" s="344"/>
      <c r="FD67" s="344"/>
      <c r="FE67" s="344"/>
      <c r="FF67" s="344"/>
      <c r="FG67" s="344"/>
      <c r="FH67" s="344"/>
      <c r="FI67" s="345"/>
      <c r="FJ67" s="182"/>
      <c r="FK67" s="3" t="s">
        <v>54</v>
      </c>
      <c r="FL67" s="3"/>
      <c r="FM67" s="3"/>
      <c r="FN67" s="3"/>
      <c r="FO67" s="3"/>
      <c r="FP67" s="3"/>
      <c r="FQ67" s="3"/>
      <c r="FR67" s="3"/>
      <c r="FS67" s="284" t="s">
        <v>55</v>
      </c>
      <c r="FT67" s="284"/>
      <c r="FU67" s="284"/>
      <c r="FV67" s="284"/>
      <c r="FW67" s="284"/>
      <c r="FX67" s="3"/>
      <c r="FY67" s="3"/>
      <c r="FZ67" s="284" t="s">
        <v>56</v>
      </c>
      <c r="GA67" s="284"/>
      <c r="GB67" s="284"/>
      <c r="GC67" s="284"/>
      <c r="GD67" s="284"/>
      <c r="GE67" s="284"/>
      <c r="GF67" s="284"/>
      <c r="GG67" s="284"/>
      <c r="GH67" s="284"/>
      <c r="GI67" s="285"/>
      <c r="GJ67" s="4"/>
      <c r="GK67" s="4"/>
      <c r="GL67" s="179"/>
      <c r="GM67" s="4" t="str">
        <f>IF(AND($AN$13=TRUE,COUNTIF(GN67:GP67,TRUE)=0),"未入力",IF(COUNTIF(GN67:GP67,TRUE)=2,"複数選択",""))</f>
        <v/>
      </c>
      <c r="GN67" s="6" t="b">
        <v>0</v>
      </c>
      <c r="GO67" s="6" t="b">
        <v>0</v>
      </c>
      <c r="GP67" s="6" t="b">
        <v>0</v>
      </c>
    </row>
    <row r="68" spans="1:199" ht="17.100000000000001" customHeight="1">
      <c r="A68" s="178"/>
      <c r="B68" s="346"/>
      <c r="C68" s="347"/>
      <c r="D68" s="347"/>
      <c r="E68" s="347"/>
      <c r="F68" s="347"/>
      <c r="G68" s="347"/>
      <c r="H68" s="347"/>
      <c r="I68" s="348"/>
      <c r="J68" s="180"/>
      <c r="K68" s="311" t="s">
        <v>57</v>
      </c>
      <c r="L68" s="311"/>
      <c r="M68" s="311"/>
      <c r="N68" s="311"/>
      <c r="O68" s="311"/>
      <c r="P68" s="311"/>
      <c r="Q68" s="311"/>
      <c r="R68" s="311"/>
      <c r="S68" s="7"/>
      <c r="T68" s="7"/>
      <c r="U68" s="311" t="s">
        <v>58</v>
      </c>
      <c r="V68" s="311"/>
      <c r="W68" s="311"/>
      <c r="X68" s="311"/>
      <c r="Y68" s="7"/>
      <c r="Z68" s="7"/>
      <c r="AA68" s="7"/>
      <c r="AB68" s="7"/>
      <c r="AC68" s="7"/>
      <c r="AD68" s="7"/>
      <c r="AE68" s="7"/>
      <c r="AF68" s="7"/>
      <c r="AG68" s="7"/>
      <c r="AH68" s="7"/>
      <c r="AI68" s="181"/>
      <c r="AJ68" s="4"/>
      <c r="AK68" s="4"/>
      <c r="AL68" s="179"/>
      <c r="AM68" s="4" t="str">
        <f>IF(AND($AN$13=TRUE,K68=""),"未入力","")</f>
        <v/>
      </c>
      <c r="AN68" s="6" t="b">
        <v>0</v>
      </c>
      <c r="AO68" s="6" t="b">
        <v>0</v>
      </c>
      <c r="AS68" s="233"/>
      <c r="BA68" s="178"/>
      <c r="BB68" s="346"/>
      <c r="BC68" s="347"/>
      <c r="BD68" s="347"/>
      <c r="BE68" s="347"/>
      <c r="BF68" s="347"/>
      <c r="BG68" s="347"/>
      <c r="BH68" s="347"/>
      <c r="BI68" s="348"/>
      <c r="BJ68" s="180"/>
      <c r="BK68" s="311" t="s">
        <v>57</v>
      </c>
      <c r="BL68" s="311"/>
      <c r="BM68" s="311"/>
      <c r="BN68" s="311"/>
      <c r="BO68" s="311"/>
      <c r="BP68" s="311"/>
      <c r="BQ68" s="311"/>
      <c r="BR68" s="311"/>
      <c r="BS68" s="7"/>
      <c r="BT68" s="7"/>
      <c r="BU68" s="311" t="s">
        <v>58</v>
      </c>
      <c r="BV68" s="311"/>
      <c r="BW68" s="311"/>
      <c r="BX68" s="311"/>
      <c r="BY68" s="7"/>
      <c r="BZ68" s="7"/>
      <c r="CA68" s="7"/>
      <c r="CB68" s="7"/>
      <c r="CC68" s="7"/>
      <c r="CD68" s="7"/>
      <c r="CE68" s="7"/>
      <c r="CF68" s="7"/>
      <c r="CG68" s="7"/>
      <c r="CH68" s="7"/>
      <c r="CI68" s="181"/>
      <c r="CJ68" s="4"/>
      <c r="CK68" s="4"/>
      <c r="CL68" s="179"/>
      <c r="CM68" s="4" t="str">
        <f>IF(AND($AN$13=TRUE,BK68=""),"未入力","")</f>
        <v/>
      </c>
      <c r="CN68" s="6" t="b">
        <v>0</v>
      </c>
      <c r="CO68" s="6" t="b">
        <v>0</v>
      </c>
      <c r="CS68" s="233"/>
      <c r="DA68" s="178"/>
      <c r="DB68" s="346"/>
      <c r="DC68" s="347"/>
      <c r="DD68" s="347"/>
      <c r="DE68" s="347"/>
      <c r="DF68" s="347"/>
      <c r="DG68" s="347"/>
      <c r="DH68" s="347"/>
      <c r="DI68" s="348"/>
      <c r="DJ68" s="180"/>
      <c r="DK68" s="311" t="s">
        <v>57</v>
      </c>
      <c r="DL68" s="311"/>
      <c r="DM68" s="311"/>
      <c r="DN68" s="311"/>
      <c r="DO68" s="311"/>
      <c r="DP68" s="311"/>
      <c r="DQ68" s="311"/>
      <c r="DR68" s="311"/>
      <c r="DS68" s="7"/>
      <c r="DT68" s="7"/>
      <c r="DU68" s="311" t="s">
        <v>58</v>
      </c>
      <c r="DV68" s="311"/>
      <c r="DW68" s="311"/>
      <c r="DX68" s="311"/>
      <c r="DY68" s="7"/>
      <c r="DZ68" s="7"/>
      <c r="EA68" s="7"/>
      <c r="EB68" s="7"/>
      <c r="EC68" s="7"/>
      <c r="ED68" s="7"/>
      <c r="EE68" s="7"/>
      <c r="EF68" s="7"/>
      <c r="EG68" s="7"/>
      <c r="EH68" s="7"/>
      <c r="EI68" s="181"/>
      <c r="EJ68" s="4"/>
      <c r="EK68" s="4"/>
      <c r="EL68" s="179"/>
      <c r="EM68" s="4" t="str">
        <f>IF(AND($AN$13=TRUE,DK68=""),"未入力","")</f>
        <v/>
      </c>
      <c r="EN68" s="6" t="b">
        <v>0</v>
      </c>
      <c r="EO68" s="6" t="b">
        <v>0</v>
      </c>
      <c r="ES68" s="233"/>
      <c r="FA68" s="178"/>
      <c r="FB68" s="346"/>
      <c r="FC68" s="347"/>
      <c r="FD68" s="347"/>
      <c r="FE68" s="347"/>
      <c r="FF68" s="347"/>
      <c r="FG68" s="347"/>
      <c r="FH68" s="347"/>
      <c r="FI68" s="348"/>
      <c r="FJ68" s="180"/>
      <c r="FK68" s="311" t="s">
        <v>57</v>
      </c>
      <c r="FL68" s="311"/>
      <c r="FM68" s="311"/>
      <c r="FN68" s="311"/>
      <c r="FO68" s="311"/>
      <c r="FP68" s="311"/>
      <c r="FQ68" s="311"/>
      <c r="FR68" s="311"/>
      <c r="FS68" s="7"/>
      <c r="FT68" s="7"/>
      <c r="FU68" s="311" t="s">
        <v>58</v>
      </c>
      <c r="FV68" s="311"/>
      <c r="FW68" s="311"/>
      <c r="FX68" s="311"/>
      <c r="FY68" s="7"/>
      <c r="FZ68" s="7"/>
      <c r="GA68" s="7"/>
      <c r="GB68" s="7"/>
      <c r="GC68" s="7"/>
      <c r="GD68" s="7"/>
      <c r="GE68" s="7"/>
      <c r="GF68" s="7"/>
      <c r="GG68" s="7"/>
      <c r="GH68" s="7"/>
      <c r="GI68" s="181"/>
      <c r="GJ68" s="4"/>
      <c r="GK68" s="4"/>
      <c r="GL68" s="179"/>
      <c r="GM68" s="4" t="str">
        <f>IF(AND($AN$13=TRUE,FK68=""),"未入力","")</f>
        <v/>
      </c>
      <c r="GN68" s="6" t="b">
        <v>0</v>
      </c>
      <c r="GO68" s="6" t="b">
        <v>0</v>
      </c>
    </row>
    <row r="69" spans="1:199" ht="17.100000000000001" customHeight="1">
      <c r="A69" s="178"/>
      <c r="B69" s="318" t="s">
        <v>2269</v>
      </c>
      <c r="C69" s="319"/>
      <c r="D69" s="319"/>
      <c r="E69" s="319"/>
      <c r="F69" s="319"/>
      <c r="G69" s="319"/>
      <c r="H69" s="319"/>
      <c r="I69" s="320"/>
      <c r="J69" s="183"/>
      <c r="K69" s="293" t="s">
        <v>59</v>
      </c>
      <c r="L69" s="293"/>
      <c r="M69" s="293"/>
      <c r="N69" s="293"/>
      <c r="O69" s="293"/>
      <c r="P69" s="269"/>
      <c r="Q69" s="184"/>
      <c r="R69" s="319" t="s">
        <v>60</v>
      </c>
      <c r="S69" s="319"/>
      <c r="T69" s="319"/>
      <c r="U69" s="319"/>
      <c r="V69" s="319"/>
      <c r="W69" s="319"/>
      <c r="X69" s="184"/>
      <c r="Y69" s="293" t="s">
        <v>61</v>
      </c>
      <c r="Z69" s="293"/>
      <c r="AA69" s="293"/>
      <c r="AB69" s="293"/>
      <c r="AC69" s="293"/>
      <c r="AD69" s="306"/>
      <c r="AE69" s="4"/>
      <c r="AF69" s="4"/>
      <c r="AG69" s="4"/>
      <c r="AH69" s="4"/>
      <c r="AJ69" s="4"/>
      <c r="AK69" s="4"/>
      <c r="AL69" s="179"/>
      <c r="AM69" s="4" t="str">
        <f>IF(AND($AN$13=TRUE,M69=""),"未入力","")</f>
        <v/>
      </c>
      <c r="AN69" s="6" t="b">
        <v>0</v>
      </c>
      <c r="AO69" s="6" t="b">
        <v>0</v>
      </c>
      <c r="AP69" s="6" t="b">
        <v>0</v>
      </c>
      <c r="AS69" s="233"/>
      <c r="BA69" s="178"/>
      <c r="BB69" s="318" t="s">
        <v>2269</v>
      </c>
      <c r="BC69" s="319"/>
      <c r="BD69" s="319"/>
      <c r="BE69" s="319"/>
      <c r="BF69" s="319"/>
      <c r="BG69" s="319"/>
      <c r="BH69" s="319"/>
      <c r="BI69" s="320"/>
      <c r="BJ69" s="183"/>
      <c r="BK69" s="293" t="s">
        <v>59</v>
      </c>
      <c r="BL69" s="293"/>
      <c r="BM69" s="293"/>
      <c r="BN69" s="293"/>
      <c r="BO69" s="293"/>
      <c r="BP69" s="269"/>
      <c r="BQ69" s="184"/>
      <c r="BR69" s="319" t="s">
        <v>60</v>
      </c>
      <c r="BS69" s="319"/>
      <c r="BT69" s="319"/>
      <c r="BU69" s="319"/>
      <c r="BV69" s="319"/>
      <c r="BW69" s="319"/>
      <c r="BX69" s="184"/>
      <c r="BY69" s="293" t="s">
        <v>61</v>
      </c>
      <c r="BZ69" s="293"/>
      <c r="CA69" s="293"/>
      <c r="CB69" s="293"/>
      <c r="CC69" s="293"/>
      <c r="CD69" s="306"/>
      <c r="CE69" s="4"/>
      <c r="CF69" s="4"/>
      <c r="CH69" s="4"/>
      <c r="CJ69" s="4"/>
      <c r="CK69" s="4"/>
      <c r="CL69" s="179"/>
      <c r="CM69" s="4" t="str">
        <f>IF(AND($AN$13=TRUE,BM69=""),"未入力","")</f>
        <v/>
      </c>
      <c r="CN69" s="6" t="b">
        <v>0</v>
      </c>
      <c r="CO69" s="6" t="b">
        <v>0</v>
      </c>
      <c r="CP69" s="6" t="b">
        <v>0</v>
      </c>
      <c r="CS69" s="233"/>
      <c r="DA69" s="178"/>
      <c r="DB69" s="318" t="s">
        <v>2269</v>
      </c>
      <c r="DC69" s="319"/>
      <c r="DD69" s="319"/>
      <c r="DE69" s="319"/>
      <c r="DF69" s="319"/>
      <c r="DG69" s="319"/>
      <c r="DH69" s="319"/>
      <c r="DI69" s="320"/>
      <c r="DJ69" s="183"/>
      <c r="DK69" s="293" t="s">
        <v>59</v>
      </c>
      <c r="DL69" s="293"/>
      <c r="DM69" s="293"/>
      <c r="DN69" s="293"/>
      <c r="DO69" s="293"/>
      <c r="DP69" s="269"/>
      <c r="DQ69" s="184"/>
      <c r="DR69" s="319" t="s">
        <v>60</v>
      </c>
      <c r="DS69" s="319"/>
      <c r="DT69" s="319"/>
      <c r="DU69" s="319"/>
      <c r="DV69" s="319"/>
      <c r="DW69" s="319"/>
      <c r="DX69" s="184"/>
      <c r="DY69" s="293" t="s">
        <v>61</v>
      </c>
      <c r="DZ69" s="293"/>
      <c r="EA69" s="293"/>
      <c r="EB69" s="293"/>
      <c r="EC69" s="293"/>
      <c r="ED69" s="306"/>
      <c r="EE69" s="4"/>
      <c r="EF69" s="4"/>
      <c r="EH69" s="4"/>
      <c r="EJ69" s="4"/>
      <c r="EK69" s="4"/>
      <c r="EL69" s="179"/>
      <c r="EM69" s="4" t="str">
        <f>IF(AND($AN$13=TRUE,DM69=""),"未入力","")</f>
        <v/>
      </c>
      <c r="EN69" s="6" t="b">
        <v>0</v>
      </c>
      <c r="EO69" s="6" t="b">
        <v>0</v>
      </c>
      <c r="EP69" s="6" t="b">
        <v>0</v>
      </c>
      <c r="ES69" s="233"/>
      <c r="FA69" s="178"/>
      <c r="FB69" s="318" t="s">
        <v>2269</v>
      </c>
      <c r="FC69" s="319"/>
      <c r="FD69" s="319"/>
      <c r="FE69" s="319"/>
      <c r="FF69" s="319"/>
      <c r="FG69" s="319"/>
      <c r="FH69" s="319"/>
      <c r="FI69" s="320"/>
      <c r="FJ69" s="183"/>
      <c r="FK69" s="293" t="s">
        <v>59</v>
      </c>
      <c r="FL69" s="293"/>
      <c r="FM69" s="293"/>
      <c r="FN69" s="293"/>
      <c r="FO69" s="293"/>
      <c r="FP69" s="269"/>
      <c r="FQ69" s="184"/>
      <c r="FR69" s="319" t="s">
        <v>60</v>
      </c>
      <c r="FS69" s="319"/>
      <c r="FT69" s="319"/>
      <c r="FU69" s="319"/>
      <c r="FV69" s="319"/>
      <c r="FW69" s="319"/>
      <c r="FX69" s="184"/>
      <c r="FY69" s="293" t="s">
        <v>61</v>
      </c>
      <c r="FZ69" s="293"/>
      <c r="GA69" s="293"/>
      <c r="GB69" s="293"/>
      <c r="GC69" s="293"/>
      <c r="GD69" s="306"/>
      <c r="GE69" s="4"/>
      <c r="GF69" s="4"/>
      <c r="GH69" s="4"/>
      <c r="GJ69" s="4"/>
      <c r="GK69" s="4"/>
      <c r="GL69" s="179"/>
      <c r="GM69" s="4" t="str">
        <f>IF(AND($AN$13=TRUE,FM69=""),"未入力","")</f>
        <v/>
      </c>
      <c r="GN69" s="6" t="b">
        <v>0</v>
      </c>
      <c r="GO69" s="6" t="b">
        <v>0</v>
      </c>
      <c r="GP69" s="6" t="b">
        <v>0</v>
      </c>
    </row>
    <row r="70" spans="1:199" ht="17.100000000000001" customHeight="1">
      <c r="A70" s="178"/>
      <c r="B70" s="305" t="s">
        <v>2270</v>
      </c>
      <c r="C70" s="293"/>
      <c r="D70" s="293"/>
      <c r="E70" s="293"/>
      <c r="F70" s="293"/>
      <c r="G70" s="293"/>
      <c r="H70" s="293"/>
      <c r="I70" s="306"/>
      <c r="J70" s="183"/>
      <c r="K70" s="293" t="s">
        <v>62</v>
      </c>
      <c r="L70" s="293"/>
      <c r="M70" s="293"/>
      <c r="N70" s="293"/>
      <c r="O70" s="293"/>
      <c r="P70" s="269"/>
      <c r="Q70" s="184"/>
      <c r="R70" s="293" t="s">
        <v>63</v>
      </c>
      <c r="S70" s="293"/>
      <c r="T70" s="293"/>
      <c r="U70" s="293"/>
      <c r="V70" s="293"/>
      <c r="W70" s="293"/>
      <c r="X70" s="184"/>
      <c r="Y70" s="319" t="s">
        <v>64</v>
      </c>
      <c r="Z70" s="319"/>
      <c r="AA70" s="319"/>
      <c r="AB70" s="319"/>
      <c r="AC70" s="319"/>
      <c r="AD70" s="320"/>
      <c r="AE70" s="4"/>
      <c r="AF70" s="4"/>
      <c r="AG70" s="4"/>
      <c r="AH70" s="4"/>
      <c r="AJ70" s="4"/>
      <c r="AK70" s="4"/>
      <c r="AL70" s="179"/>
      <c r="AM70" s="4" t="str">
        <f>IF(AND($AN$13=TRUE,COUNTIF(AN70:AP70,TRUE)=0),"未入力","")</f>
        <v/>
      </c>
      <c r="AN70" s="8" t="b">
        <v>0</v>
      </c>
      <c r="AO70" s="8" t="b">
        <v>0</v>
      </c>
      <c r="AP70" s="8" t="b">
        <v>0</v>
      </c>
      <c r="AS70" s="233"/>
      <c r="BA70" s="178"/>
      <c r="BB70" s="305" t="s">
        <v>2270</v>
      </c>
      <c r="BC70" s="293"/>
      <c r="BD70" s="293"/>
      <c r="BE70" s="293"/>
      <c r="BF70" s="293"/>
      <c r="BG70" s="293"/>
      <c r="BH70" s="293"/>
      <c r="BI70" s="306"/>
      <c r="BJ70" s="183"/>
      <c r="BK70" s="293" t="s">
        <v>62</v>
      </c>
      <c r="BL70" s="293"/>
      <c r="BM70" s="293"/>
      <c r="BN70" s="293"/>
      <c r="BO70" s="293"/>
      <c r="BP70" s="269"/>
      <c r="BQ70" s="184"/>
      <c r="BR70" s="293" t="s">
        <v>63</v>
      </c>
      <c r="BS70" s="293"/>
      <c r="BT70" s="293"/>
      <c r="BU70" s="293"/>
      <c r="BV70" s="293"/>
      <c r="BW70" s="293"/>
      <c r="BX70" s="184"/>
      <c r="BY70" s="319" t="s">
        <v>64</v>
      </c>
      <c r="BZ70" s="319"/>
      <c r="CA70" s="319"/>
      <c r="CB70" s="319"/>
      <c r="CC70" s="319"/>
      <c r="CD70" s="320"/>
      <c r="CE70" s="4"/>
      <c r="CF70" s="4"/>
      <c r="CG70" s="4"/>
      <c r="CH70" s="4"/>
      <c r="CJ70" s="4"/>
      <c r="CK70" s="4"/>
      <c r="CL70" s="179"/>
      <c r="CM70" s="4" t="str">
        <f>IF(AND($AN$13=TRUE,COUNTIF(CN70:CP70,TRUE)=0),"未入力","")</f>
        <v/>
      </c>
      <c r="CN70" s="8" t="b">
        <v>0</v>
      </c>
      <c r="CO70" s="8" t="b">
        <v>0</v>
      </c>
      <c r="CP70" s="8" t="b">
        <v>0</v>
      </c>
      <c r="CS70" s="233"/>
      <c r="DA70" s="178"/>
      <c r="DB70" s="305" t="s">
        <v>2270</v>
      </c>
      <c r="DC70" s="293"/>
      <c r="DD70" s="293"/>
      <c r="DE70" s="293"/>
      <c r="DF70" s="293"/>
      <c r="DG70" s="293"/>
      <c r="DH70" s="293"/>
      <c r="DI70" s="306"/>
      <c r="DJ70" s="183"/>
      <c r="DK70" s="293" t="s">
        <v>62</v>
      </c>
      <c r="DL70" s="293"/>
      <c r="DM70" s="293"/>
      <c r="DN70" s="293"/>
      <c r="DO70" s="293"/>
      <c r="DP70" s="269"/>
      <c r="DQ70" s="184"/>
      <c r="DR70" s="293" t="s">
        <v>63</v>
      </c>
      <c r="DS70" s="293"/>
      <c r="DT70" s="293"/>
      <c r="DU70" s="293"/>
      <c r="DV70" s="293"/>
      <c r="DW70" s="293"/>
      <c r="DX70" s="184"/>
      <c r="DY70" s="319" t="s">
        <v>64</v>
      </c>
      <c r="DZ70" s="319"/>
      <c r="EA70" s="319"/>
      <c r="EB70" s="319"/>
      <c r="EC70" s="319"/>
      <c r="ED70" s="320"/>
      <c r="EE70" s="4"/>
      <c r="EF70" s="4"/>
      <c r="EG70" s="4"/>
      <c r="EH70" s="4"/>
      <c r="EJ70" s="4"/>
      <c r="EK70" s="4"/>
      <c r="EL70" s="179"/>
      <c r="EM70" s="4" t="str">
        <f>IF(AND($AN$13=TRUE,COUNTIF(EN70:EP70,TRUE)=0),"未入力","")</f>
        <v/>
      </c>
      <c r="EN70" s="6" t="b">
        <v>0</v>
      </c>
      <c r="EO70" s="6" t="b">
        <v>0</v>
      </c>
      <c r="EP70" s="6" t="b">
        <v>0</v>
      </c>
      <c r="ES70" s="233"/>
      <c r="FA70" s="178"/>
      <c r="FB70" s="305" t="s">
        <v>2270</v>
      </c>
      <c r="FC70" s="293"/>
      <c r="FD70" s="293"/>
      <c r="FE70" s="293"/>
      <c r="FF70" s="293"/>
      <c r="FG70" s="293"/>
      <c r="FH70" s="293"/>
      <c r="FI70" s="306"/>
      <c r="FJ70" s="183"/>
      <c r="FK70" s="293" t="s">
        <v>62</v>
      </c>
      <c r="FL70" s="293"/>
      <c r="FM70" s="293"/>
      <c r="FN70" s="293"/>
      <c r="FO70" s="293"/>
      <c r="FP70" s="269"/>
      <c r="FQ70" s="184"/>
      <c r="FR70" s="293" t="s">
        <v>63</v>
      </c>
      <c r="FS70" s="293"/>
      <c r="FT70" s="293"/>
      <c r="FU70" s="293"/>
      <c r="FV70" s="293"/>
      <c r="FW70" s="293"/>
      <c r="FX70" s="184"/>
      <c r="FY70" s="319" t="s">
        <v>64</v>
      </c>
      <c r="FZ70" s="319"/>
      <c r="GA70" s="319"/>
      <c r="GB70" s="319"/>
      <c r="GC70" s="319"/>
      <c r="GD70" s="320"/>
      <c r="GE70" s="4"/>
      <c r="GF70" s="4"/>
      <c r="GG70" s="4"/>
      <c r="GH70" s="4"/>
      <c r="GJ70" s="4"/>
      <c r="GK70" s="4"/>
      <c r="GL70" s="179"/>
      <c r="GM70" s="4" t="str">
        <f>IF(AND($AN$13=TRUE,COUNTIF(GN70:GP70,TRUE)=0),"未入力","")</f>
        <v/>
      </c>
      <c r="GN70" s="6" t="b">
        <v>0</v>
      </c>
      <c r="GO70" s="6" t="b">
        <v>0</v>
      </c>
      <c r="GP70" s="6" t="b">
        <v>0</v>
      </c>
    </row>
    <row r="71" spans="1:199" ht="17.100000000000001" customHeight="1">
      <c r="A71" s="178"/>
      <c r="B71" s="305" t="s">
        <v>2271</v>
      </c>
      <c r="C71" s="293"/>
      <c r="D71" s="293"/>
      <c r="E71" s="293"/>
      <c r="F71" s="293"/>
      <c r="G71" s="293"/>
      <c r="H71" s="293"/>
      <c r="I71" s="306"/>
      <c r="J71" s="182"/>
      <c r="K71" s="319" t="s">
        <v>65</v>
      </c>
      <c r="L71" s="319"/>
      <c r="M71" s="319"/>
      <c r="N71" s="319"/>
      <c r="O71" s="319"/>
      <c r="P71" s="319"/>
      <c r="Q71" s="3"/>
      <c r="R71" s="284" t="s">
        <v>66</v>
      </c>
      <c r="S71" s="284"/>
      <c r="T71" s="284"/>
      <c r="U71" s="284"/>
      <c r="V71" s="284"/>
      <c r="W71" s="284"/>
      <c r="X71" s="3"/>
      <c r="Y71" s="284" t="s">
        <v>67</v>
      </c>
      <c r="Z71" s="284"/>
      <c r="AA71" s="284"/>
      <c r="AB71" s="284"/>
      <c r="AC71" s="284"/>
      <c r="AD71" s="177"/>
      <c r="AE71" s="332"/>
      <c r="AF71" s="332"/>
      <c r="AG71" s="332"/>
      <c r="AH71" s="332"/>
      <c r="AI71" s="332"/>
      <c r="AJ71" s="4"/>
      <c r="AK71" s="4"/>
      <c r="AL71" s="179"/>
      <c r="AM71" s="4" t="str">
        <f>IF(AND($AN$13=TRUE,N71=""),"未入力","")</f>
        <v/>
      </c>
      <c r="AN71" s="6" t="b">
        <v>0</v>
      </c>
      <c r="AO71" s="6" t="b">
        <v>0</v>
      </c>
      <c r="AP71" s="6" t="b">
        <v>0</v>
      </c>
      <c r="AS71" s="233"/>
      <c r="BA71" s="178"/>
      <c r="BB71" s="305" t="s">
        <v>2271</v>
      </c>
      <c r="BC71" s="293"/>
      <c r="BD71" s="293"/>
      <c r="BE71" s="293"/>
      <c r="BF71" s="293"/>
      <c r="BG71" s="293"/>
      <c r="BH71" s="293"/>
      <c r="BI71" s="306"/>
      <c r="BJ71" s="182"/>
      <c r="BK71" s="319" t="s">
        <v>65</v>
      </c>
      <c r="BL71" s="319"/>
      <c r="BM71" s="319"/>
      <c r="BN71" s="319"/>
      <c r="BO71" s="319"/>
      <c r="BP71" s="319"/>
      <c r="BQ71" s="3"/>
      <c r="BR71" s="284" t="s">
        <v>66</v>
      </c>
      <c r="BS71" s="284"/>
      <c r="BT71" s="284"/>
      <c r="BU71" s="284"/>
      <c r="BV71" s="284"/>
      <c r="BW71" s="284"/>
      <c r="BX71" s="3"/>
      <c r="BY71" s="284" t="s">
        <v>67</v>
      </c>
      <c r="BZ71" s="284"/>
      <c r="CA71" s="284"/>
      <c r="CB71" s="284"/>
      <c r="CC71" s="284"/>
      <c r="CD71" s="177"/>
      <c r="CE71" s="332"/>
      <c r="CF71" s="332"/>
      <c r="CG71" s="332"/>
      <c r="CH71" s="332"/>
      <c r="CI71" s="332"/>
      <c r="CJ71" s="4"/>
      <c r="CK71" s="4"/>
      <c r="CL71" s="179"/>
      <c r="CM71" s="4" t="str">
        <f>IF(AND($AN$13=TRUE,BN71=""),"未入力","")</f>
        <v/>
      </c>
      <c r="CN71" s="6" t="b">
        <v>0</v>
      </c>
      <c r="CO71" s="6" t="b">
        <v>0</v>
      </c>
      <c r="CP71" s="6" t="b">
        <v>0</v>
      </c>
      <c r="CS71" s="233"/>
      <c r="DA71" s="178"/>
      <c r="DB71" s="305" t="s">
        <v>2271</v>
      </c>
      <c r="DC71" s="293"/>
      <c r="DD71" s="293"/>
      <c r="DE71" s="293"/>
      <c r="DF71" s="293"/>
      <c r="DG71" s="293"/>
      <c r="DH71" s="293"/>
      <c r="DI71" s="306"/>
      <c r="DJ71" s="182"/>
      <c r="DK71" s="319" t="s">
        <v>65</v>
      </c>
      <c r="DL71" s="319"/>
      <c r="DM71" s="319"/>
      <c r="DN71" s="319"/>
      <c r="DO71" s="319"/>
      <c r="DP71" s="319"/>
      <c r="DQ71" s="3"/>
      <c r="DR71" s="284" t="s">
        <v>66</v>
      </c>
      <c r="DS71" s="284"/>
      <c r="DT71" s="284"/>
      <c r="DU71" s="284"/>
      <c r="DV71" s="284"/>
      <c r="DW71" s="284"/>
      <c r="DX71" s="3"/>
      <c r="DY71" s="284" t="s">
        <v>67</v>
      </c>
      <c r="DZ71" s="284"/>
      <c r="EA71" s="284"/>
      <c r="EB71" s="284"/>
      <c r="EC71" s="284"/>
      <c r="ED71" s="177"/>
      <c r="EE71" s="332"/>
      <c r="EF71" s="332"/>
      <c r="EG71" s="332"/>
      <c r="EH71" s="332"/>
      <c r="EI71" s="332"/>
      <c r="EJ71" s="4"/>
      <c r="EK71" s="4"/>
      <c r="EL71" s="179"/>
      <c r="EM71" s="4" t="str">
        <f>IF(AND($AN$13=TRUE,DN71=""),"未入力","")</f>
        <v/>
      </c>
      <c r="EN71" s="6" t="b">
        <v>0</v>
      </c>
      <c r="EO71" s="6" t="b">
        <v>0</v>
      </c>
      <c r="EP71" s="6" t="b">
        <v>0</v>
      </c>
      <c r="ES71" s="233"/>
      <c r="FA71" s="178"/>
      <c r="FB71" s="305" t="s">
        <v>2271</v>
      </c>
      <c r="FC71" s="293"/>
      <c r="FD71" s="293"/>
      <c r="FE71" s="293"/>
      <c r="FF71" s="293"/>
      <c r="FG71" s="293"/>
      <c r="FH71" s="293"/>
      <c r="FI71" s="306"/>
      <c r="FJ71" s="182"/>
      <c r="FK71" s="319" t="s">
        <v>65</v>
      </c>
      <c r="FL71" s="319"/>
      <c r="FM71" s="319"/>
      <c r="FN71" s="319"/>
      <c r="FO71" s="319"/>
      <c r="FP71" s="319"/>
      <c r="FQ71" s="3"/>
      <c r="FR71" s="284" t="s">
        <v>66</v>
      </c>
      <c r="FS71" s="284"/>
      <c r="FT71" s="284"/>
      <c r="FU71" s="284"/>
      <c r="FV71" s="284"/>
      <c r="FW71" s="284"/>
      <c r="FX71" s="3"/>
      <c r="FY71" s="284" t="s">
        <v>67</v>
      </c>
      <c r="FZ71" s="284"/>
      <c r="GA71" s="284"/>
      <c r="GB71" s="284"/>
      <c r="GC71" s="284"/>
      <c r="GD71" s="177"/>
      <c r="GE71" s="332"/>
      <c r="GF71" s="332"/>
      <c r="GG71" s="332"/>
      <c r="GH71" s="332"/>
      <c r="GI71" s="332"/>
      <c r="GJ71" s="4"/>
      <c r="GK71" s="4"/>
      <c r="GL71" s="179"/>
      <c r="GM71" s="4" t="str">
        <f>IF(AND($AN$13=TRUE,FN71=""),"未入力","")</f>
        <v/>
      </c>
      <c r="GN71" s="6" t="b">
        <v>0</v>
      </c>
      <c r="GO71" s="6" t="b">
        <v>0</v>
      </c>
      <c r="GP71" s="6" t="b">
        <v>0</v>
      </c>
    </row>
    <row r="72" spans="1:199" ht="17.100000000000001" customHeight="1">
      <c r="A72" s="178"/>
      <c r="B72" s="305" t="s">
        <v>2272</v>
      </c>
      <c r="C72" s="293"/>
      <c r="D72" s="293"/>
      <c r="E72" s="293"/>
      <c r="F72" s="293"/>
      <c r="G72" s="293"/>
      <c r="H72" s="293"/>
      <c r="I72" s="306"/>
      <c r="J72" s="183"/>
      <c r="K72" s="293" t="s">
        <v>68</v>
      </c>
      <c r="L72" s="293"/>
      <c r="M72" s="293"/>
      <c r="N72" s="293"/>
      <c r="O72" s="293"/>
      <c r="P72" s="387"/>
      <c r="Q72" s="192"/>
      <c r="R72" s="293" t="s">
        <v>69</v>
      </c>
      <c r="S72" s="293"/>
      <c r="T72" s="293"/>
      <c r="U72" s="293"/>
      <c r="V72" s="293"/>
      <c r="W72" s="184"/>
      <c r="X72" s="192"/>
      <c r="Y72" s="293" t="s">
        <v>70</v>
      </c>
      <c r="Z72" s="293"/>
      <c r="AA72" s="293"/>
      <c r="AB72" s="293"/>
      <c r="AC72" s="293"/>
      <c r="AD72" s="184"/>
      <c r="AE72" s="194"/>
      <c r="AF72" s="284" t="s">
        <v>71</v>
      </c>
      <c r="AG72" s="284"/>
      <c r="AH72" s="284"/>
      <c r="AI72" s="284"/>
      <c r="AJ72" s="284"/>
      <c r="AK72" s="241"/>
      <c r="AL72" s="211"/>
      <c r="AM72" s="4" t="str">
        <f>IF(AND($AN$13=TRUE,N72=""),"未入力","")</f>
        <v/>
      </c>
      <c r="AN72" s="6" t="b">
        <v>0</v>
      </c>
      <c r="AO72" s="6" t="b">
        <v>0</v>
      </c>
      <c r="AP72" s="6" t="b">
        <v>0</v>
      </c>
      <c r="AQ72" s="6" t="b">
        <v>0</v>
      </c>
      <c r="AS72" s="233"/>
      <c r="BA72" s="178"/>
      <c r="BB72" s="305" t="s">
        <v>2272</v>
      </c>
      <c r="BC72" s="293"/>
      <c r="BD72" s="293"/>
      <c r="BE72" s="293"/>
      <c r="BF72" s="293"/>
      <c r="BG72" s="293"/>
      <c r="BH72" s="293"/>
      <c r="BI72" s="306"/>
      <c r="BJ72" s="183"/>
      <c r="BK72" s="293" t="s">
        <v>68</v>
      </c>
      <c r="BL72" s="293"/>
      <c r="BM72" s="293"/>
      <c r="BN72" s="293"/>
      <c r="BO72" s="293"/>
      <c r="BP72" s="387"/>
      <c r="BQ72" s="192"/>
      <c r="BR72" s="293" t="s">
        <v>69</v>
      </c>
      <c r="BS72" s="293"/>
      <c r="BT72" s="293"/>
      <c r="BU72" s="293"/>
      <c r="BV72" s="293"/>
      <c r="BW72" s="184"/>
      <c r="BX72" s="192"/>
      <c r="BY72" s="293" t="s">
        <v>70</v>
      </c>
      <c r="BZ72" s="293"/>
      <c r="CA72" s="293"/>
      <c r="CB72" s="293"/>
      <c r="CC72" s="293"/>
      <c r="CD72" s="184"/>
      <c r="CE72" s="194"/>
      <c r="CF72" s="284" t="s">
        <v>71</v>
      </c>
      <c r="CG72" s="284"/>
      <c r="CH72" s="284"/>
      <c r="CI72" s="284"/>
      <c r="CJ72" s="284"/>
      <c r="CK72" s="241"/>
      <c r="CL72" s="211"/>
      <c r="CM72" s="4" t="str">
        <f>IF(AND($AN$13=TRUE,BN72=""),"未入力","")</f>
        <v/>
      </c>
      <c r="CN72" s="6" t="b">
        <v>0</v>
      </c>
      <c r="CO72" s="6" t="b">
        <v>0</v>
      </c>
      <c r="CP72" s="6" t="b">
        <v>0</v>
      </c>
      <c r="CQ72" s="6" t="b">
        <v>0</v>
      </c>
      <c r="CS72" s="233"/>
      <c r="DA72" s="178"/>
      <c r="DB72" s="305" t="s">
        <v>2272</v>
      </c>
      <c r="DC72" s="293"/>
      <c r="DD72" s="293"/>
      <c r="DE72" s="293"/>
      <c r="DF72" s="293"/>
      <c r="DG72" s="293"/>
      <c r="DH72" s="293"/>
      <c r="DI72" s="306"/>
      <c r="DJ72" s="183"/>
      <c r="DK72" s="293" t="s">
        <v>68</v>
      </c>
      <c r="DL72" s="293"/>
      <c r="DM72" s="293"/>
      <c r="DN72" s="293"/>
      <c r="DO72" s="293"/>
      <c r="DP72" s="387"/>
      <c r="DQ72" s="192"/>
      <c r="DR72" s="293" t="s">
        <v>69</v>
      </c>
      <c r="DS72" s="293"/>
      <c r="DT72" s="293"/>
      <c r="DU72" s="293"/>
      <c r="DV72" s="293"/>
      <c r="DW72" s="184"/>
      <c r="DX72" s="192"/>
      <c r="DY72" s="293" t="s">
        <v>70</v>
      </c>
      <c r="DZ72" s="293"/>
      <c r="EA72" s="293"/>
      <c r="EB72" s="293"/>
      <c r="EC72" s="293"/>
      <c r="ED72" s="184"/>
      <c r="EE72" s="194"/>
      <c r="EF72" s="284" t="s">
        <v>71</v>
      </c>
      <c r="EG72" s="284"/>
      <c r="EH72" s="284"/>
      <c r="EI72" s="284"/>
      <c r="EJ72" s="284"/>
      <c r="EK72" s="241"/>
      <c r="EL72" s="211"/>
      <c r="EM72" s="4" t="str">
        <f>IF(AND($AN$13=TRUE,DN72=""),"未入力","")</f>
        <v/>
      </c>
      <c r="EN72" s="6" t="b">
        <v>0</v>
      </c>
      <c r="EO72" s="6" t="b">
        <v>0</v>
      </c>
      <c r="EP72" s="6" t="b">
        <v>0</v>
      </c>
      <c r="EQ72" s="6" t="b">
        <v>0</v>
      </c>
      <c r="ES72" s="233"/>
      <c r="FA72" s="178"/>
      <c r="FB72" s="305" t="s">
        <v>2272</v>
      </c>
      <c r="FC72" s="293"/>
      <c r="FD72" s="293"/>
      <c r="FE72" s="293"/>
      <c r="FF72" s="293"/>
      <c r="FG72" s="293"/>
      <c r="FH72" s="293"/>
      <c r="FI72" s="306"/>
      <c r="FJ72" s="183"/>
      <c r="FK72" s="293" t="s">
        <v>68</v>
      </c>
      <c r="FL72" s="293"/>
      <c r="FM72" s="293"/>
      <c r="FN72" s="293"/>
      <c r="FO72" s="293"/>
      <c r="FP72" s="387"/>
      <c r="FQ72" s="192"/>
      <c r="FR72" s="293" t="s">
        <v>69</v>
      </c>
      <c r="FS72" s="293"/>
      <c r="FT72" s="293"/>
      <c r="FU72" s="293"/>
      <c r="FV72" s="293"/>
      <c r="FW72" s="184"/>
      <c r="FX72" s="192"/>
      <c r="FY72" s="293" t="s">
        <v>70</v>
      </c>
      <c r="FZ72" s="293"/>
      <c r="GA72" s="293"/>
      <c r="GB72" s="293"/>
      <c r="GC72" s="293"/>
      <c r="GD72" s="184"/>
      <c r="GE72" s="194"/>
      <c r="GF72" s="284" t="s">
        <v>71</v>
      </c>
      <c r="GG72" s="284"/>
      <c r="GH72" s="284"/>
      <c r="GI72" s="284"/>
      <c r="GJ72" s="284"/>
      <c r="GK72" s="241"/>
      <c r="GL72" s="211"/>
      <c r="GM72" s="4" t="str">
        <f>IF(AND($AN$13=TRUE,FN72=""),"未入力","")</f>
        <v/>
      </c>
      <c r="GN72" s="6" t="b">
        <v>0</v>
      </c>
      <c r="GO72" s="6" t="b">
        <v>0</v>
      </c>
      <c r="GP72" s="6" t="b">
        <v>0</v>
      </c>
      <c r="GQ72" s="6" t="b">
        <v>0</v>
      </c>
    </row>
    <row r="73" spans="1:199" ht="20.100000000000001" customHeight="1">
      <c r="A73" s="178"/>
      <c r="B73" s="305" t="s">
        <v>2273</v>
      </c>
      <c r="C73" s="293"/>
      <c r="D73" s="293"/>
      <c r="E73" s="293"/>
      <c r="F73" s="293"/>
      <c r="G73" s="293"/>
      <c r="H73" s="293"/>
      <c r="I73" s="306"/>
      <c r="J73" s="288"/>
      <c r="K73" s="289"/>
      <c r="L73" s="289"/>
      <c r="M73" s="289"/>
      <c r="N73" s="289"/>
      <c r="O73" s="184" t="s">
        <v>72</v>
      </c>
      <c r="P73" s="184"/>
      <c r="Q73" s="290"/>
      <c r="R73" s="289"/>
      <c r="S73" s="289"/>
      <c r="T73" s="289"/>
      <c r="U73" s="289"/>
      <c r="V73" s="184" t="s">
        <v>72</v>
      </c>
      <c r="W73" s="184"/>
      <c r="X73" s="290"/>
      <c r="Y73" s="289"/>
      <c r="Z73" s="289"/>
      <c r="AA73" s="289"/>
      <c r="AB73" s="289"/>
      <c r="AC73" s="184" t="s">
        <v>72</v>
      </c>
      <c r="AD73" s="184"/>
      <c r="AE73" s="291"/>
      <c r="AF73" s="292"/>
      <c r="AG73" s="292"/>
      <c r="AH73" s="292"/>
      <c r="AI73" s="292"/>
      <c r="AJ73" s="3" t="s">
        <v>72</v>
      </c>
      <c r="AK73" s="3"/>
      <c r="AL73" s="211"/>
      <c r="AM73" s="4"/>
      <c r="AS73" s="233"/>
      <c r="BA73" s="178"/>
      <c r="BB73" s="305" t="s">
        <v>2273</v>
      </c>
      <c r="BC73" s="293"/>
      <c r="BD73" s="293"/>
      <c r="BE73" s="293"/>
      <c r="BF73" s="293"/>
      <c r="BG73" s="293"/>
      <c r="BH73" s="293"/>
      <c r="BI73" s="306"/>
      <c r="BJ73" s="288"/>
      <c r="BK73" s="289"/>
      <c r="BL73" s="289"/>
      <c r="BM73" s="289"/>
      <c r="BN73" s="289"/>
      <c r="BO73" s="184" t="s">
        <v>72</v>
      </c>
      <c r="BP73" s="184"/>
      <c r="BQ73" s="290"/>
      <c r="BR73" s="289"/>
      <c r="BS73" s="289"/>
      <c r="BT73" s="289"/>
      <c r="BU73" s="289"/>
      <c r="BV73" s="184" t="s">
        <v>72</v>
      </c>
      <c r="BW73" s="184"/>
      <c r="BX73" s="290"/>
      <c r="BY73" s="289"/>
      <c r="BZ73" s="289"/>
      <c r="CA73" s="289"/>
      <c r="CB73" s="289"/>
      <c r="CC73" s="184" t="s">
        <v>72</v>
      </c>
      <c r="CD73" s="184"/>
      <c r="CE73" s="291"/>
      <c r="CF73" s="292"/>
      <c r="CG73" s="292"/>
      <c r="CH73" s="292"/>
      <c r="CI73" s="292"/>
      <c r="CJ73" s="3" t="s">
        <v>72</v>
      </c>
      <c r="CK73" s="3"/>
      <c r="CL73" s="211"/>
      <c r="CM73" s="4"/>
      <c r="CS73" s="233"/>
      <c r="DA73" s="178"/>
      <c r="DB73" s="305" t="s">
        <v>2273</v>
      </c>
      <c r="DC73" s="293"/>
      <c r="DD73" s="293"/>
      <c r="DE73" s="293"/>
      <c r="DF73" s="293"/>
      <c r="DG73" s="293"/>
      <c r="DH73" s="293"/>
      <c r="DI73" s="306"/>
      <c r="DJ73" s="288"/>
      <c r="DK73" s="289"/>
      <c r="DL73" s="289"/>
      <c r="DM73" s="289"/>
      <c r="DN73" s="289"/>
      <c r="DO73" s="184" t="s">
        <v>72</v>
      </c>
      <c r="DP73" s="184"/>
      <c r="DQ73" s="290"/>
      <c r="DR73" s="289"/>
      <c r="DS73" s="289"/>
      <c r="DT73" s="289"/>
      <c r="DU73" s="289"/>
      <c r="DV73" s="184" t="s">
        <v>72</v>
      </c>
      <c r="DW73" s="184"/>
      <c r="DX73" s="290"/>
      <c r="DY73" s="289"/>
      <c r="DZ73" s="289"/>
      <c r="EA73" s="289"/>
      <c r="EB73" s="289"/>
      <c r="EC73" s="184" t="s">
        <v>72</v>
      </c>
      <c r="ED73" s="184"/>
      <c r="EE73" s="291"/>
      <c r="EF73" s="292"/>
      <c r="EG73" s="292"/>
      <c r="EH73" s="292"/>
      <c r="EI73" s="292"/>
      <c r="EJ73" s="3" t="s">
        <v>72</v>
      </c>
      <c r="EK73" s="3"/>
      <c r="EL73" s="211"/>
      <c r="EM73" s="4"/>
      <c r="ES73" s="233"/>
      <c r="FA73" s="178"/>
      <c r="FB73" s="305" t="s">
        <v>2273</v>
      </c>
      <c r="FC73" s="293"/>
      <c r="FD73" s="293"/>
      <c r="FE73" s="293"/>
      <c r="FF73" s="293"/>
      <c r="FG73" s="293"/>
      <c r="FH73" s="293"/>
      <c r="FI73" s="306"/>
      <c r="FJ73" s="288"/>
      <c r="FK73" s="289"/>
      <c r="FL73" s="289"/>
      <c r="FM73" s="289"/>
      <c r="FN73" s="289"/>
      <c r="FO73" s="184" t="s">
        <v>72</v>
      </c>
      <c r="FP73" s="184"/>
      <c r="FQ73" s="290"/>
      <c r="FR73" s="289"/>
      <c r="FS73" s="289"/>
      <c r="FT73" s="289"/>
      <c r="FU73" s="289"/>
      <c r="FV73" s="184" t="s">
        <v>72</v>
      </c>
      <c r="FW73" s="184"/>
      <c r="FX73" s="290"/>
      <c r="FY73" s="289"/>
      <c r="FZ73" s="289"/>
      <c r="GA73" s="289"/>
      <c r="GB73" s="289"/>
      <c r="GC73" s="184" t="s">
        <v>72</v>
      </c>
      <c r="GD73" s="184"/>
      <c r="GE73" s="291"/>
      <c r="GF73" s="292"/>
      <c r="GG73" s="292"/>
      <c r="GH73" s="292"/>
      <c r="GI73" s="292"/>
      <c r="GJ73" s="3" t="s">
        <v>72</v>
      </c>
      <c r="GK73" s="3"/>
      <c r="GL73" s="211"/>
      <c r="GM73" s="4"/>
    </row>
    <row r="74" spans="1:199" ht="27" customHeight="1">
      <c r="A74" s="178"/>
      <c r="B74" s="323" t="s">
        <v>2274</v>
      </c>
      <c r="C74" s="324"/>
      <c r="D74" s="324"/>
      <c r="E74" s="324"/>
      <c r="F74" s="324"/>
      <c r="G74" s="324"/>
      <c r="H74" s="324"/>
      <c r="I74" s="325"/>
      <c r="J74" s="335"/>
      <c r="K74" s="292"/>
      <c r="L74" s="292"/>
      <c r="M74" s="292"/>
      <c r="N74" s="292"/>
      <c r="O74" s="184" t="s">
        <v>47</v>
      </c>
      <c r="P74" s="184"/>
      <c r="Q74" s="291"/>
      <c r="R74" s="292"/>
      <c r="S74" s="292"/>
      <c r="T74" s="292"/>
      <c r="U74" s="292"/>
      <c r="V74" s="184" t="s">
        <v>47</v>
      </c>
      <c r="W74" s="184"/>
      <c r="X74" s="291"/>
      <c r="Y74" s="292"/>
      <c r="Z74" s="292"/>
      <c r="AA74" s="292"/>
      <c r="AB74" s="292"/>
      <c r="AC74" s="184" t="s">
        <v>47</v>
      </c>
      <c r="AD74" s="184"/>
      <c r="AE74" s="291"/>
      <c r="AF74" s="292"/>
      <c r="AG74" s="292"/>
      <c r="AH74" s="292"/>
      <c r="AI74" s="292"/>
      <c r="AJ74" s="184" t="s">
        <v>47</v>
      </c>
      <c r="AK74" s="184"/>
      <c r="AL74" s="211"/>
      <c r="AM74" s="4"/>
      <c r="AS74" s="233"/>
      <c r="BA74" s="178"/>
      <c r="BB74" s="323" t="s">
        <v>2274</v>
      </c>
      <c r="BC74" s="324"/>
      <c r="BD74" s="324"/>
      <c r="BE74" s="324"/>
      <c r="BF74" s="324"/>
      <c r="BG74" s="324"/>
      <c r="BH74" s="324"/>
      <c r="BI74" s="325"/>
      <c r="BJ74" s="335"/>
      <c r="BK74" s="292"/>
      <c r="BL74" s="292"/>
      <c r="BM74" s="292"/>
      <c r="BN74" s="292"/>
      <c r="BO74" s="184" t="s">
        <v>47</v>
      </c>
      <c r="BP74" s="184"/>
      <c r="BQ74" s="291"/>
      <c r="BR74" s="292"/>
      <c r="BS74" s="292"/>
      <c r="BT74" s="292"/>
      <c r="BU74" s="292"/>
      <c r="BV74" s="184" t="s">
        <v>47</v>
      </c>
      <c r="BW74" s="184"/>
      <c r="BX74" s="291"/>
      <c r="BY74" s="292"/>
      <c r="BZ74" s="292"/>
      <c r="CA74" s="292"/>
      <c r="CB74" s="292"/>
      <c r="CC74" s="184" t="s">
        <v>47</v>
      </c>
      <c r="CD74" s="184"/>
      <c r="CE74" s="291"/>
      <c r="CF74" s="292"/>
      <c r="CG74" s="292"/>
      <c r="CH74" s="292"/>
      <c r="CI74" s="292"/>
      <c r="CJ74" s="184" t="s">
        <v>47</v>
      </c>
      <c r="CK74" s="184"/>
      <c r="CL74" s="211"/>
      <c r="CM74" s="4"/>
      <c r="CS74" s="233"/>
      <c r="DA74" s="178"/>
      <c r="DB74" s="323" t="s">
        <v>2274</v>
      </c>
      <c r="DC74" s="324"/>
      <c r="DD74" s="324"/>
      <c r="DE74" s="324"/>
      <c r="DF74" s="324"/>
      <c r="DG74" s="324"/>
      <c r="DH74" s="324"/>
      <c r="DI74" s="325"/>
      <c r="DJ74" s="335"/>
      <c r="DK74" s="292"/>
      <c r="DL74" s="292"/>
      <c r="DM74" s="292"/>
      <c r="DN74" s="292"/>
      <c r="DO74" s="184" t="s">
        <v>47</v>
      </c>
      <c r="DP74" s="184"/>
      <c r="DQ74" s="291"/>
      <c r="DR74" s="292"/>
      <c r="DS74" s="292"/>
      <c r="DT74" s="292"/>
      <c r="DU74" s="292"/>
      <c r="DV74" s="184" t="s">
        <v>47</v>
      </c>
      <c r="DW74" s="184"/>
      <c r="DX74" s="291"/>
      <c r="DY74" s="292"/>
      <c r="DZ74" s="292"/>
      <c r="EA74" s="292"/>
      <c r="EB74" s="292"/>
      <c r="EC74" s="184" t="s">
        <v>47</v>
      </c>
      <c r="ED74" s="184"/>
      <c r="EE74" s="291"/>
      <c r="EF74" s="292"/>
      <c r="EG74" s="292"/>
      <c r="EH74" s="292"/>
      <c r="EI74" s="292"/>
      <c r="EJ74" s="184" t="s">
        <v>47</v>
      </c>
      <c r="EK74" s="184"/>
      <c r="EL74" s="211"/>
      <c r="EM74" s="4"/>
      <c r="ES74" s="233"/>
      <c r="FA74" s="178"/>
      <c r="FB74" s="323" t="s">
        <v>2274</v>
      </c>
      <c r="FC74" s="324"/>
      <c r="FD74" s="324"/>
      <c r="FE74" s="324"/>
      <c r="FF74" s="324"/>
      <c r="FG74" s="324"/>
      <c r="FH74" s="324"/>
      <c r="FI74" s="325"/>
      <c r="FJ74" s="335"/>
      <c r="FK74" s="292"/>
      <c r="FL74" s="292"/>
      <c r="FM74" s="292"/>
      <c r="FN74" s="292"/>
      <c r="FO74" s="184" t="s">
        <v>47</v>
      </c>
      <c r="FP74" s="184"/>
      <c r="FQ74" s="291"/>
      <c r="FR74" s="292"/>
      <c r="FS74" s="292"/>
      <c r="FT74" s="292"/>
      <c r="FU74" s="292"/>
      <c r="FV74" s="184" t="s">
        <v>47</v>
      </c>
      <c r="FW74" s="184"/>
      <c r="FX74" s="291"/>
      <c r="FY74" s="292"/>
      <c r="FZ74" s="292"/>
      <c r="GA74" s="292"/>
      <c r="GB74" s="292"/>
      <c r="GC74" s="184" t="s">
        <v>47</v>
      </c>
      <c r="GD74" s="184"/>
      <c r="GE74" s="291"/>
      <c r="GF74" s="292"/>
      <c r="GG74" s="292"/>
      <c r="GH74" s="292"/>
      <c r="GI74" s="292"/>
      <c r="GJ74" s="184" t="s">
        <v>47</v>
      </c>
      <c r="GK74" s="184"/>
      <c r="GL74" s="211"/>
      <c r="GM74" s="4"/>
    </row>
    <row r="75" spans="1:199" ht="3.95" customHeight="1">
      <c r="A75" s="180"/>
      <c r="B75" s="253"/>
      <c r="C75" s="253"/>
      <c r="D75" s="253"/>
      <c r="E75" s="253"/>
      <c r="F75" s="253"/>
      <c r="G75" s="253"/>
      <c r="H75" s="253"/>
      <c r="I75" s="253"/>
      <c r="J75" s="258"/>
      <c r="K75" s="258"/>
      <c r="L75" s="258"/>
      <c r="M75" s="258"/>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7"/>
      <c r="AK75" s="7"/>
      <c r="AL75" s="181"/>
      <c r="AM75" s="4"/>
      <c r="AS75" s="233"/>
      <c r="BA75" s="180"/>
      <c r="BB75" s="253"/>
      <c r="BC75" s="253"/>
      <c r="BD75" s="253"/>
      <c r="BE75" s="253"/>
      <c r="BF75" s="253"/>
      <c r="BG75" s="253"/>
      <c r="BH75" s="253"/>
      <c r="BI75" s="253"/>
      <c r="BJ75" s="258"/>
      <c r="BK75" s="258"/>
      <c r="BL75" s="258"/>
      <c r="BM75" s="258"/>
      <c r="BN75" s="258"/>
      <c r="BO75" s="258"/>
      <c r="BP75" s="258"/>
      <c r="BQ75" s="258"/>
      <c r="BR75" s="258"/>
      <c r="BS75" s="258"/>
      <c r="BT75" s="258"/>
      <c r="BU75" s="258"/>
      <c r="BV75" s="258"/>
      <c r="BW75" s="258"/>
      <c r="BX75" s="258"/>
      <c r="BY75" s="258"/>
      <c r="BZ75" s="258"/>
      <c r="CA75" s="258"/>
      <c r="CB75" s="258"/>
      <c r="CC75" s="258"/>
      <c r="CD75" s="258"/>
      <c r="CE75" s="258"/>
      <c r="CF75" s="258"/>
      <c r="CG75" s="258"/>
      <c r="CH75" s="258"/>
      <c r="CI75" s="258"/>
      <c r="CJ75" s="7"/>
      <c r="CK75" s="7"/>
      <c r="CL75" s="181"/>
      <c r="CM75" s="4"/>
      <c r="CS75" s="233"/>
      <c r="DA75" s="180"/>
      <c r="DB75" s="253"/>
      <c r="DC75" s="253"/>
      <c r="DD75" s="253"/>
      <c r="DE75" s="253"/>
      <c r="DF75" s="253"/>
      <c r="DG75" s="253"/>
      <c r="DH75" s="253"/>
      <c r="DI75" s="253"/>
      <c r="DJ75" s="258"/>
      <c r="DK75" s="258"/>
      <c r="DL75" s="258"/>
      <c r="DM75" s="258"/>
      <c r="DN75" s="258"/>
      <c r="DO75" s="258"/>
      <c r="DP75" s="258"/>
      <c r="DQ75" s="258"/>
      <c r="DR75" s="258"/>
      <c r="DS75" s="258"/>
      <c r="DT75" s="258"/>
      <c r="DU75" s="258"/>
      <c r="DV75" s="258"/>
      <c r="DW75" s="258"/>
      <c r="DX75" s="258"/>
      <c r="DY75" s="258"/>
      <c r="DZ75" s="258"/>
      <c r="EA75" s="258"/>
      <c r="EB75" s="258"/>
      <c r="EC75" s="258"/>
      <c r="ED75" s="258"/>
      <c r="EE75" s="258"/>
      <c r="EF75" s="258"/>
      <c r="EG75" s="258"/>
      <c r="EH75" s="258"/>
      <c r="EI75" s="258"/>
      <c r="EJ75" s="7"/>
      <c r="EK75" s="7"/>
      <c r="EL75" s="181"/>
      <c r="EM75" s="4"/>
      <c r="ES75" s="233"/>
      <c r="FA75" s="180"/>
      <c r="FB75" s="253"/>
      <c r="FC75" s="253"/>
      <c r="FD75" s="253"/>
      <c r="FE75" s="253"/>
      <c r="FF75" s="253"/>
      <c r="FG75" s="253"/>
      <c r="FH75" s="253"/>
      <c r="FI75" s="253"/>
      <c r="FJ75" s="258"/>
      <c r="FK75" s="258"/>
      <c r="FL75" s="258"/>
      <c r="FM75" s="258"/>
      <c r="FN75" s="258"/>
      <c r="FO75" s="258"/>
      <c r="FP75" s="258"/>
      <c r="FQ75" s="258"/>
      <c r="FR75" s="258"/>
      <c r="FS75" s="258"/>
      <c r="FT75" s="258"/>
      <c r="FU75" s="258"/>
      <c r="FV75" s="258"/>
      <c r="FW75" s="258"/>
      <c r="FX75" s="258"/>
      <c r="FY75" s="258"/>
      <c r="FZ75" s="258"/>
      <c r="GA75" s="258"/>
      <c r="GB75" s="258"/>
      <c r="GC75" s="258"/>
      <c r="GD75" s="258"/>
      <c r="GE75" s="258"/>
      <c r="GF75" s="258"/>
      <c r="GG75" s="258"/>
      <c r="GH75" s="258"/>
      <c r="GI75" s="258"/>
      <c r="GJ75" s="7"/>
      <c r="GK75" s="7"/>
      <c r="GL75" s="181"/>
      <c r="GM75" s="4"/>
    </row>
    <row r="76" spans="1:199" ht="3.95" customHeight="1">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3"/>
      <c r="AM76" s="4"/>
      <c r="BA76" s="3"/>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3"/>
      <c r="CM76" s="4"/>
    </row>
    <row r="77" spans="1:199" ht="15" customHeight="1"/>
    <row r="78" spans="1:199" ht="15" customHeight="1"/>
    <row r="79" spans="1:199" ht="15" customHeight="1"/>
    <row r="80" spans="1:19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180975</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180975</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180975</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180975</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180975</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180975</xdr:colOff>
                    <xdr:row>44</xdr:row>
                    <xdr:rowOff>0</xdr:rowOff>
                  </from>
                  <to>
                    <xdr:col>16</xdr:col>
                    <xdr:colOff>180975</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180975</xdr:colOff>
                    <xdr:row>45</xdr:row>
                    <xdr:rowOff>0</xdr:rowOff>
                  </from>
                  <to>
                    <xdr:col>16</xdr:col>
                    <xdr:colOff>180975</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180975</xdr:colOff>
                    <xdr:row>46</xdr:row>
                    <xdr:rowOff>0</xdr:rowOff>
                  </from>
                  <to>
                    <xdr:col>16</xdr:col>
                    <xdr:colOff>180975</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180975</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180975</xdr:colOff>
                    <xdr:row>56</xdr:row>
                    <xdr:rowOff>0</xdr:rowOff>
                  </from>
                  <to>
                    <xdr:col>16</xdr:col>
                    <xdr:colOff>180975</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180975</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180975</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180975</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180975</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180975</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180975</xdr:colOff>
                    <xdr:row>68</xdr:row>
                    <xdr:rowOff>0</xdr:rowOff>
                  </from>
                  <to>
                    <xdr:col>16</xdr:col>
                    <xdr:colOff>180975</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180975</xdr:colOff>
                    <xdr:row>69</xdr:row>
                    <xdr:rowOff>0</xdr:rowOff>
                  </from>
                  <to>
                    <xdr:col>16</xdr:col>
                    <xdr:colOff>180975</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180975</xdr:colOff>
                    <xdr:row>70</xdr:row>
                    <xdr:rowOff>0</xdr:rowOff>
                  </from>
                  <to>
                    <xdr:col>16</xdr:col>
                    <xdr:colOff>180975</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180975</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180975</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180975</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180975</xdr:colOff>
                    <xdr:row>40</xdr:row>
                    <xdr:rowOff>228600</xdr:rowOff>
                  </from>
                  <to>
                    <xdr:col>15</xdr:col>
                    <xdr:colOff>180975</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180975</xdr:colOff>
                    <xdr:row>52</xdr:row>
                    <xdr:rowOff>228600</xdr:rowOff>
                  </from>
                  <to>
                    <xdr:col>15</xdr:col>
                    <xdr:colOff>180975</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180975</xdr:colOff>
                    <xdr:row>64</xdr:row>
                    <xdr:rowOff>228600</xdr:rowOff>
                  </from>
                  <to>
                    <xdr:col>15</xdr:col>
                    <xdr:colOff>180975</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180975</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180975</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180975</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180975</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180975</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180975</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180975</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180975</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180975</xdr:colOff>
                    <xdr:row>54</xdr:row>
                    <xdr:rowOff>0</xdr:rowOff>
                  </from>
                  <to>
                    <xdr:col>70</xdr:col>
                    <xdr:colOff>9525</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180975</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180975</xdr:colOff>
                    <xdr:row>58</xdr:row>
                    <xdr:rowOff>0</xdr:rowOff>
                  </from>
                  <to>
                    <xdr:col>69</xdr:col>
                    <xdr:colOff>0</xdr:colOff>
                    <xdr:row>59</xdr:row>
                    <xdr:rowOff>9525</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180975</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180975</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180975</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180975</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180975</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180975</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180975</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180975</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180975</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180975</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180975</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180975</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180975</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180975</xdr:colOff>
                    <xdr:row>42</xdr:row>
                    <xdr:rowOff>0</xdr:rowOff>
                  </from>
                  <to>
                    <xdr:col>122</xdr:col>
                    <xdr:colOff>9525</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180975</xdr:colOff>
                    <xdr:row>12</xdr:row>
                    <xdr:rowOff>0</xdr:rowOff>
                  </from>
                  <to>
                    <xdr:col>123</xdr:col>
                    <xdr:colOff>9525</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180975</xdr:colOff>
                    <xdr:row>47</xdr:row>
                    <xdr:rowOff>0</xdr:rowOff>
                  </from>
                  <to>
                    <xdr:col>121</xdr:col>
                    <xdr:colOff>9525</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180975</xdr:colOff>
                    <xdr:row>47</xdr:row>
                    <xdr:rowOff>0</xdr:rowOff>
                  </from>
                  <to>
                    <xdr:col>128</xdr:col>
                    <xdr:colOff>9525</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180975</xdr:colOff>
                    <xdr:row>47</xdr:row>
                    <xdr:rowOff>0</xdr:rowOff>
                  </from>
                  <to>
                    <xdr:col>135</xdr:col>
                    <xdr:colOff>9525</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180975</xdr:colOff>
                    <xdr:row>44</xdr:row>
                    <xdr:rowOff>0</xdr:rowOff>
                  </from>
                  <to>
                    <xdr:col>121</xdr:col>
                    <xdr:colOff>9525</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180975</xdr:colOff>
                    <xdr:row>45</xdr:row>
                    <xdr:rowOff>0</xdr:rowOff>
                  </from>
                  <to>
                    <xdr:col>121</xdr:col>
                    <xdr:colOff>9525</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180975</xdr:colOff>
                    <xdr:row>46</xdr:row>
                    <xdr:rowOff>0</xdr:rowOff>
                  </from>
                  <to>
                    <xdr:col>121</xdr:col>
                    <xdr:colOff>9525</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180975</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180975</xdr:colOff>
                    <xdr:row>56</xdr:row>
                    <xdr:rowOff>0</xdr:rowOff>
                  </from>
                  <to>
                    <xdr:col>121</xdr:col>
                    <xdr:colOff>9525</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180975</xdr:colOff>
                    <xdr:row>58</xdr:row>
                    <xdr:rowOff>0</xdr:rowOff>
                  </from>
                  <to>
                    <xdr:col>121</xdr:col>
                    <xdr:colOff>9525</xdr:colOff>
                    <xdr:row>59</xdr:row>
                    <xdr:rowOff>9525</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180975</xdr:colOff>
                    <xdr:row>59</xdr:row>
                    <xdr:rowOff>0</xdr:rowOff>
                  </from>
                  <to>
                    <xdr:col>121</xdr:col>
                    <xdr:colOff>9525</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180975</xdr:colOff>
                    <xdr:row>59</xdr:row>
                    <xdr:rowOff>0</xdr:rowOff>
                  </from>
                  <to>
                    <xdr:col>128</xdr:col>
                    <xdr:colOff>9525</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180975</xdr:colOff>
                    <xdr:row>59</xdr:row>
                    <xdr:rowOff>0</xdr:rowOff>
                  </from>
                  <to>
                    <xdr:col>135</xdr:col>
                    <xdr:colOff>9525</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180975</xdr:colOff>
                    <xdr:row>66</xdr:row>
                    <xdr:rowOff>0</xdr:rowOff>
                  </from>
                  <to>
                    <xdr:col>122</xdr:col>
                    <xdr:colOff>9525</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180975</xdr:colOff>
                    <xdr:row>68</xdr:row>
                    <xdr:rowOff>0</xdr:rowOff>
                  </from>
                  <to>
                    <xdr:col>121</xdr:col>
                    <xdr:colOff>9525</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180975</xdr:colOff>
                    <xdr:row>69</xdr:row>
                    <xdr:rowOff>0</xdr:rowOff>
                  </from>
                  <to>
                    <xdr:col>121</xdr:col>
                    <xdr:colOff>9525</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180975</xdr:colOff>
                    <xdr:row>70</xdr:row>
                    <xdr:rowOff>0</xdr:rowOff>
                  </from>
                  <to>
                    <xdr:col>121</xdr:col>
                    <xdr:colOff>9525</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180975</xdr:colOff>
                    <xdr:row>71</xdr:row>
                    <xdr:rowOff>0</xdr:rowOff>
                  </from>
                  <to>
                    <xdr:col>121</xdr:col>
                    <xdr:colOff>9525</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180975</xdr:colOff>
                    <xdr:row>71</xdr:row>
                    <xdr:rowOff>0</xdr:rowOff>
                  </from>
                  <to>
                    <xdr:col>128</xdr:col>
                    <xdr:colOff>9525</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180975</xdr:colOff>
                    <xdr:row>71</xdr:row>
                    <xdr:rowOff>0</xdr:rowOff>
                  </from>
                  <to>
                    <xdr:col>135</xdr:col>
                    <xdr:colOff>9525</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9525</xdr:colOff>
                    <xdr:row>41</xdr:row>
                    <xdr:rowOff>390525</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180975</xdr:colOff>
                    <xdr:row>40</xdr:row>
                    <xdr:rowOff>228600</xdr:rowOff>
                  </from>
                  <to>
                    <xdr:col>120</xdr:col>
                    <xdr:colOff>9525</xdr:colOff>
                    <xdr:row>41</xdr:row>
                    <xdr:rowOff>390525</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9525</xdr:colOff>
                    <xdr:row>53</xdr:row>
                    <xdr:rowOff>390525</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180975</xdr:colOff>
                    <xdr:row>52</xdr:row>
                    <xdr:rowOff>228600</xdr:rowOff>
                  </from>
                  <to>
                    <xdr:col>120</xdr:col>
                    <xdr:colOff>9525</xdr:colOff>
                    <xdr:row>53</xdr:row>
                    <xdr:rowOff>390525</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9525</xdr:colOff>
                    <xdr:row>65</xdr:row>
                    <xdr:rowOff>390525</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180975</xdr:colOff>
                    <xdr:row>64</xdr:row>
                    <xdr:rowOff>228600</xdr:rowOff>
                  </from>
                  <to>
                    <xdr:col>120</xdr:col>
                    <xdr:colOff>9525</xdr:colOff>
                    <xdr:row>65</xdr:row>
                    <xdr:rowOff>390525</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180975</xdr:colOff>
                    <xdr:row>42</xdr:row>
                    <xdr:rowOff>0</xdr:rowOff>
                  </from>
                  <to>
                    <xdr:col>174</xdr:col>
                    <xdr:colOff>9525</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28575</xdr:colOff>
                    <xdr:row>13</xdr:row>
                    <xdr:rowOff>9525</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180975</xdr:colOff>
                    <xdr:row>47</xdr:row>
                    <xdr:rowOff>0</xdr:rowOff>
                  </from>
                  <to>
                    <xdr:col>173</xdr:col>
                    <xdr:colOff>9525</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180975</xdr:colOff>
                    <xdr:row>47</xdr:row>
                    <xdr:rowOff>0</xdr:rowOff>
                  </from>
                  <to>
                    <xdr:col>180</xdr:col>
                    <xdr:colOff>9525</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180975</xdr:colOff>
                    <xdr:row>47</xdr:row>
                    <xdr:rowOff>0</xdr:rowOff>
                  </from>
                  <to>
                    <xdr:col>187</xdr:col>
                    <xdr:colOff>9525</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180975</xdr:colOff>
                    <xdr:row>44</xdr:row>
                    <xdr:rowOff>0</xdr:rowOff>
                  </from>
                  <to>
                    <xdr:col>173</xdr:col>
                    <xdr:colOff>9525</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180975</xdr:colOff>
                    <xdr:row>45</xdr:row>
                    <xdr:rowOff>0</xdr:rowOff>
                  </from>
                  <to>
                    <xdr:col>173</xdr:col>
                    <xdr:colOff>9525</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180975</xdr:colOff>
                    <xdr:row>46</xdr:row>
                    <xdr:rowOff>0</xdr:rowOff>
                  </from>
                  <to>
                    <xdr:col>173</xdr:col>
                    <xdr:colOff>9525</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180975</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180975</xdr:colOff>
                    <xdr:row>56</xdr:row>
                    <xdr:rowOff>0</xdr:rowOff>
                  </from>
                  <to>
                    <xdr:col>173</xdr:col>
                    <xdr:colOff>9525</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180975</xdr:colOff>
                    <xdr:row>58</xdr:row>
                    <xdr:rowOff>0</xdr:rowOff>
                  </from>
                  <to>
                    <xdr:col>173</xdr:col>
                    <xdr:colOff>9525</xdr:colOff>
                    <xdr:row>59</xdr:row>
                    <xdr:rowOff>9525</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180975</xdr:colOff>
                    <xdr:row>59</xdr:row>
                    <xdr:rowOff>0</xdr:rowOff>
                  </from>
                  <to>
                    <xdr:col>173</xdr:col>
                    <xdr:colOff>9525</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180975</xdr:colOff>
                    <xdr:row>59</xdr:row>
                    <xdr:rowOff>0</xdr:rowOff>
                  </from>
                  <to>
                    <xdr:col>180</xdr:col>
                    <xdr:colOff>9525</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180975</xdr:colOff>
                    <xdr:row>59</xdr:row>
                    <xdr:rowOff>0</xdr:rowOff>
                  </from>
                  <to>
                    <xdr:col>187</xdr:col>
                    <xdr:colOff>9525</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180975</xdr:colOff>
                    <xdr:row>66</xdr:row>
                    <xdr:rowOff>0</xdr:rowOff>
                  </from>
                  <to>
                    <xdr:col>174</xdr:col>
                    <xdr:colOff>9525</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180975</xdr:colOff>
                    <xdr:row>68</xdr:row>
                    <xdr:rowOff>0</xdr:rowOff>
                  </from>
                  <to>
                    <xdr:col>173</xdr:col>
                    <xdr:colOff>9525</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180975</xdr:colOff>
                    <xdr:row>69</xdr:row>
                    <xdr:rowOff>0</xdr:rowOff>
                  </from>
                  <to>
                    <xdr:col>173</xdr:col>
                    <xdr:colOff>9525</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180975</xdr:colOff>
                    <xdr:row>70</xdr:row>
                    <xdr:rowOff>0</xdr:rowOff>
                  </from>
                  <to>
                    <xdr:col>173</xdr:col>
                    <xdr:colOff>9525</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180975</xdr:colOff>
                    <xdr:row>71</xdr:row>
                    <xdr:rowOff>0</xdr:rowOff>
                  </from>
                  <to>
                    <xdr:col>173</xdr:col>
                    <xdr:colOff>9525</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180975</xdr:colOff>
                    <xdr:row>71</xdr:row>
                    <xdr:rowOff>0</xdr:rowOff>
                  </from>
                  <to>
                    <xdr:col>180</xdr:col>
                    <xdr:colOff>9525</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180975</xdr:colOff>
                    <xdr:row>71</xdr:row>
                    <xdr:rowOff>0</xdr:rowOff>
                  </from>
                  <to>
                    <xdr:col>187</xdr:col>
                    <xdr:colOff>9525</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9525</xdr:colOff>
                    <xdr:row>41</xdr:row>
                    <xdr:rowOff>390525</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180975</xdr:colOff>
                    <xdr:row>40</xdr:row>
                    <xdr:rowOff>228600</xdr:rowOff>
                  </from>
                  <to>
                    <xdr:col>172</xdr:col>
                    <xdr:colOff>9525</xdr:colOff>
                    <xdr:row>41</xdr:row>
                    <xdr:rowOff>390525</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9525</xdr:colOff>
                    <xdr:row>53</xdr:row>
                    <xdr:rowOff>390525</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180975</xdr:colOff>
                    <xdr:row>52</xdr:row>
                    <xdr:rowOff>228600</xdr:rowOff>
                  </from>
                  <to>
                    <xdr:col>172</xdr:col>
                    <xdr:colOff>9525</xdr:colOff>
                    <xdr:row>53</xdr:row>
                    <xdr:rowOff>390525</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9525</xdr:colOff>
                    <xdr:row>65</xdr:row>
                    <xdr:rowOff>390525</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180975</xdr:colOff>
                    <xdr:row>64</xdr:row>
                    <xdr:rowOff>228600</xdr:rowOff>
                  </from>
                  <to>
                    <xdr:col>172</xdr:col>
                    <xdr:colOff>9525</xdr:colOff>
                    <xdr:row>65</xdr:row>
                    <xdr:rowOff>390525</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3:AZ88"/>
  <sheetViews>
    <sheetView topLeftCell="S4" zoomScale="85" zoomScaleNormal="85" zoomScaleSheetLayoutView="70" workbookViewId="0">
      <selection activeCell="Y4" sqref="Y4"/>
    </sheetView>
  </sheetViews>
  <sheetFormatPr defaultColWidth="19.375" defaultRowHeight="13.5"/>
  <cols>
    <col min="1" max="13" width="3" style="1" customWidth="1"/>
    <col min="14" max="16" width="19.375" style="1"/>
    <col min="17" max="17" width="19.375" style="1" customWidth="1"/>
    <col min="18" max="21" width="19.375" style="1"/>
    <col min="22" max="44" width="19.375" style="1" customWidth="1"/>
    <col min="45" max="45" width="18.125" style="1" customWidth="1"/>
    <col min="46" max="46" width="19.375" style="1" customWidth="1"/>
    <col min="47" max="16384" width="19.375" style="1"/>
  </cols>
  <sheetData>
    <row r="3" spans="1:52" ht="14.25" thickBot="1"/>
    <row r="4" spans="1:52" s="14" customFormat="1" ht="176.25" customHeight="1" thickBot="1">
      <c r="A4" s="84" t="s">
        <v>89</v>
      </c>
      <c r="B4" s="85" t="s">
        <v>2096</v>
      </c>
      <c r="C4" s="86" t="s">
        <v>2106</v>
      </c>
      <c r="D4" s="86" t="s">
        <v>2103</v>
      </c>
      <c r="E4" s="86" t="s">
        <v>2104</v>
      </c>
      <c r="F4" s="86" t="s">
        <v>2105</v>
      </c>
      <c r="G4" s="86" t="s">
        <v>2098</v>
      </c>
      <c r="H4" s="86" t="s">
        <v>2099</v>
      </c>
      <c r="I4" s="86" t="s">
        <v>2100</v>
      </c>
      <c r="J4" s="86" t="s">
        <v>2101</v>
      </c>
      <c r="K4" s="86" t="s">
        <v>2097</v>
      </c>
      <c r="L4" s="87" t="s">
        <v>90</v>
      </c>
      <c r="M4" s="85" t="s">
        <v>91</v>
      </c>
      <c r="N4" s="80" t="s">
        <v>2061</v>
      </c>
      <c r="O4" s="80" t="s">
        <v>2063</v>
      </c>
      <c r="P4" s="80" t="s">
        <v>2064</v>
      </c>
      <c r="Q4" s="10" t="s">
        <v>2062</v>
      </c>
      <c r="R4" s="10" t="s">
        <v>2065</v>
      </c>
      <c r="S4" s="10" t="s">
        <v>2066</v>
      </c>
      <c r="T4" s="10" t="s">
        <v>2067</v>
      </c>
      <c r="U4" s="10" t="s">
        <v>2068</v>
      </c>
      <c r="V4" s="10" t="s">
        <v>2069</v>
      </c>
      <c r="W4" s="10" t="s">
        <v>2070</v>
      </c>
      <c r="X4" s="10" t="s">
        <v>2490</v>
      </c>
      <c r="Y4" s="10" t="s">
        <v>2489</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3" t="s">
        <v>2438</v>
      </c>
      <c r="AT4" s="13" t="s">
        <v>2439</v>
      </c>
      <c r="AU4" s="13" t="s">
        <v>2440</v>
      </c>
      <c r="AV4" s="13" t="s">
        <v>2441</v>
      </c>
      <c r="AW4" s="13" t="s">
        <v>2442</v>
      </c>
      <c r="AX4" s="13" t="s">
        <v>2443</v>
      </c>
      <c r="AY4" s="13" t="s">
        <v>2436</v>
      </c>
      <c r="AZ4" s="13" t="s">
        <v>2437</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56"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25">
      <c r="A7" s="53">
        <v>2</v>
      </c>
      <c r="B7" s="54">
        <v>1</v>
      </c>
      <c r="C7" s="54" t="str">
        <f>C6</f>
        <v/>
      </c>
      <c r="D7" s="54">
        <f t="shared" ref="D7:D17" si="2">IF(C7="",0,1)</f>
        <v>0</v>
      </c>
      <c r="E7" s="54">
        <f>E6</f>
        <v>0</v>
      </c>
      <c r="F7" s="54">
        <f t="shared" ref="F7:F17" si="3">IF(E7&gt;1,D7,0)</f>
        <v>0</v>
      </c>
      <c r="G7" s="281">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56"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56"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56"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1"/>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0"/>
      <c r="AQ10" s="170"/>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25">
      <c r="A11" s="62">
        <v>6</v>
      </c>
      <c r="B11" s="63">
        <v>2</v>
      </c>
      <c r="C11" s="63" t="str">
        <f>C10</f>
        <v/>
      </c>
      <c r="D11" s="63">
        <f t="shared" si="2"/>
        <v>0</v>
      </c>
      <c r="E11" s="63">
        <f>E10</f>
        <v>0</v>
      </c>
      <c r="F11" s="63">
        <f t="shared" si="3"/>
        <v>0</v>
      </c>
      <c r="G11" s="280">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1"/>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0"/>
      <c r="AQ11" s="170"/>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1"/>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0"/>
      <c r="AQ12" s="170"/>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1"/>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0"/>
      <c r="AQ13" s="170"/>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1"/>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0"/>
      <c r="AQ14" s="170"/>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25">
      <c r="A15" s="71">
        <v>10</v>
      </c>
      <c r="B15" s="72">
        <v>3</v>
      </c>
      <c r="C15" s="72" t="str">
        <f>C14</f>
        <v/>
      </c>
      <c r="D15" s="72">
        <f t="shared" si="2"/>
        <v>0</v>
      </c>
      <c r="E15" s="72">
        <f t="shared" si="10"/>
        <v>0</v>
      </c>
      <c r="F15" s="72">
        <f t="shared" si="3"/>
        <v>0</v>
      </c>
      <c r="G15" s="279">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1"/>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0"/>
      <c r="AQ15" s="170"/>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1"/>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0"/>
      <c r="AQ16" s="170"/>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1"/>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0"/>
      <c r="AQ17" s="170"/>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4" customFormat="1">
      <c r="A18" s="88">
        <v>13</v>
      </c>
      <c r="B18" s="89">
        <v>4</v>
      </c>
      <c r="C18" s="89" t="str">
        <f>IF(追加記入欄!J10="", "", 追加記入欄!J10)</f>
        <v/>
      </c>
      <c r="D18" s="89">
        <f t="shared" ref="D18:D23" si="29">IF(C18="",0,1)</f>
        <v>0</v>
      </c>
      <c r="E18" s="89">
        <f>E17</f>
        <v>0</v>
      </c>
      <c r="F18" s="89">
        <f t="shared" ref="F18:F26" si="30">IF(E18&gt;1,D18,0)</f>
        <v>0</v>
      </c>
      <c r="G18" s="89">
        <v>1</v>
      </c>
      <c r="H18" s="89">
        <f t="shared" ref="H18:H26" si="31">IF(AM18="",0,1)</f>
        <v>0</v>
      </c>
      <c r="I18" s="89">
        <f>SUM(H$18:H18)*H18</f>
        <v>0</v>
      </c>
      <c r="J18" s="89">
        <f>SUM(H$18:H$21)</f>
        <v>0</v>
      </c>
      <c r="K18" s="89">
        <f t="shared" ref="K18:K25" si="32">IF(J18&gt;1,I18,0)</f>
        <v>0</v>
      </c>
      <c r="L18" s="88">
        <f t="shared" ref="L18:L25" si="33">IF(AND(D18=1,H18=1),1,IF(AND(D18=1,J18=0,G18=1),1,0))</f>
        <v>0</v>
      </c>
      <c r="M18" s="88">
        <f>IF(L18=0,0,SUM(L$6:L18))</f>
        <v>0</v>
      </c>
      <c r="N18" s="90"/>
      <c r="O18" s="90"/>
      <c r="P18" s="90"/>
      <c r="Q18" s="91"/>
      <c r="R18" s="90" t="str">
        <f>IF(F18=0,"",C18)</f>
        <v/>
      </c>
      <c r="S18" s="92" t="str">
        <f t="shared" si="0"/>
        <v/>
      </c>
      <c r="T18" s="92" t="str">
        <f>T6</f>
        <v/>
      </c>
      <c r="U18" s="92" t="str">
        <f>U6</f>
        <v/>
      </c>
      <c r="V18" s="92" t="str">
        <f>V6</f>
        <v/>
      </c>
      <c r="W18" s="92" t="str">
        <f>IF(追加記入欄!AN4=TRUE,1,IF(追加記入欄!AO4=TRUE,2,IF(追加記入欄!AP4=TRUE,3,IF(追加記入欄!AQ4=TRUE,4,""))))</f>
        <v/>
      </c>
      <c r="X18" s="93" t="str">
        <f>IF(追加記入欄!J7="", "",追加記入欄!J7)</f>
        <v/>
      </c>
      <c r="Y18" s="93" t="str">
        <f>IF(追加記入欄!J12="", "",追加記入欄!J12)</f>
        <v/>
      </c>
      <c r="Z18" s="92" t="str">
        <f>IF(追加記入欄!AN13,1,"")</f>
        <v/>
      </c>
      <c r="AA18" s="93" t="str">
        <f>IF(追加記入欄!J14="", "",追加記入欄!J14)</f>
        <v/>
      </c>
      <c r="AB18" s="92" t="str">
        <f>IF(ISBLANK(追加記入欄!K16),"",追加記入欄!K16)</f>
        <v/>
      </c>
      <c r="AC18" s="93" t="str">
        <f>IF(追加記入欄!K18="", "",追加記入欄!K18)</f>
        <v/>
      </c>
      <c r="AD18" s="93" t="str">
        <f>IF(追加記入欄!K26="", "",追加記入欄!K26)</f>
        <v/>
      </c>
      <c r="AE18" s="93" t="str">
        <f>IF(追加記入欄!K30="", "",追加記入欄!K30)</f>
        <v/>
      </c>
      <c r="AF18" s="93" t="str">
        <f>IF(追加記入欄!M32="", "",追加記入欄!M32)</f>
        <v/>
      </c>
      <c r="AG18" s="171"/>
      <c r="AH18" s="92" t="str">
        <f>IF(追加記入欄!AN42,1,IF(追加記入欄!AO42,2,""))</f>
        <v/>
      </c>
      <c r="AI18" s="92" t="str">
        <f>IF(追加記入欄!AN43=TRUE,1,
    IF(追加記入欄!AO43=TRUE,2,
        IF(追加記入欄!AP43=TRUE,3,
            IF(追加記入欄!AN44=TRUE,4,
                IF(追加記入欄!AO44=TRUE,5,"")
            )
        )
    )
)</f>
        <v/>
      </c>
      <c r="AJ18" s="92" t="str">
        <f>IF(追加記入欄!AN45,1,IF(追加記入欄!AO45,2,IF(追加記入欄!AP45,3,"")))</f>
        <v/>
      </c>
      <c r="AK18" s="92" t="str">
        <f>IF(追加記入欄!AN46,1,IF(追加記入欄!AO46,2,IF(追加記入欄!AP46,3,"")))</f>
        <v/>
      </c>
      <c r="AL18" s="92" t="str">
        <f>IF(追加記入欄!AN47,1,IF(追加記入欄!AO47,2,IF(追加記入欄!AP47,3,"")))</f>
        <v/>
      </c>
      <c r="AM18" s="92" t="str">
        <f>IF(追加記入欄!AN48,1,"")</f>
        <v/>
      </c>
      <c r="AN18" s="92" t="str">
        <f>IF(追加記入欄!J49=0,"",追加記入欄!J49)</f>
        <v/>
      </c>
      <c r="AO18" s="92" t="str">
        <f>IF(追加記入欄!J50="","",追加記入欄!J50)</f>
        <v/>
      </c>
      <c r="AP18" s="170"/>
      <c r="AQ18" s="170"/>
      <c r="AR18" s="92" t="str">
        <f t="shared" si="1"/>
        <v/>
      </c>
      <c r="AS18" s="92" t="str">
        <f>IF(追加記入欄!N20="", "", 追加記入欄!N20)</f>
        <v/>
      </c>
      <c r="AT18" s="92" t="str">
        <f>IF(追加記入欄!N21="", "", 追加記入欄!N21)</f>
        <v/>
      </c>
      <c r="AU18" s="92" t="str">
        <f>IF(追加記入欄!N22="", "", 追加記入欄!N22)</f>
        <v/>
      </c>
      <c r="AV18" s="92" t="str">
        <f>IF(追加記入欄!N23="", "", 追加記入欄!N23)</f>
        <v/>
      </c>
      <c r="AW18" s="92" t="str">
        <f>IF(追加記入欄!N24="", "", 追加記入欄!N24)</f>
        <v/>
      </c>
      <c r="AX18" s="92" t="str">
        <f>IF(追加記入欄!N25="", "", 追加記入欄!N25)</f>
        <v/>
      </c>
      <c r="AY18" s="92" t="str">
        <f>IF(追加記入欄!AN28,1,"")</f>
        <v/>
      </c>
      <c r="AZ18" s="92" t="str">
        <f>IF(追加記入欄!J11="", "", 追加記入欄!J11)</f>
        <v/>
      </c>
    </row>
    <row r="19" spans="1:52" s="94" customFormat="1">
      <c r="A19" s="88">
        <v>14</v>
      </c>
      <c r="B19" s="89">
        <v>4</v>
      </c>
      <c r="C19" s="89" t="str">
        <f>C18</f>
        <v/>
      </c>
      <c r="D19" s="89">
        <f t="shared" si="29"/>
        <v>0</v>
      </c>
      <c r="E19" s="89">
        <f t="shared" si="10"/>
        <v>0</v>
      </c>
      <c r="F19" s="89">
        <f t="shared" si="30"/>
        <v>0</v>
      </c>
      <c r="G19" s="89">
        <v>2</v>
      </c>
      <c r="H19" s="89">
        <f t="shared" si="31"/>
        <v>0</v>
      </c>
      <c r="I19" s="89">
        <f>SUM(H$18:H19)*H19</f>
        <v>0</v>
      </c>
      <c r="J19" s="89">
        <f>SUM(H$18:H$21)</f>
        <v>0</v>
      </c>
      <c r="K19" s="89">
        <f t="shared" si="32"/>
        <v>0</v>
      </c>
      <c r="L19" s="88">
        <f t="shared" si="33"/>
        <v>0</v>
      </c>
      <c r="M19" s="88">
        <f>IF(L19=0,0,SUM(L$6:L19))</f>
        <v>0</v>
      </c>
      <c r="N19" s="90"/>
      <c r="O19" s="90"/>
      <c r="P19" s="90"/>
      <c r="Q19" s="91"/>
      <c r="R19" s="90" t="str">
        <f>IF(F19=0,"",C19)</f>
        <v/>
      </c>
      <c r="S19" s="92" t="str">
        <f t="shared" ref="S19:S40" si="34">IF(K19=0,"",K19)</f>
        <v/>
      </c>
      <c r="T19" s="92" t="str">
        <f>T18</f>
        <v/>
      </c>
      <c r="U19" s="92" t="str">
        <f t="shared" si="20"/>
        <v/>
      </c>
      <c r="V19" s="92" t="str">
        <f t="shared" ref="V19:AD19" si="35">V18</f>
        <v/>
      </c>
      <c r="W19" s="92" t="str">
        <f>W18</f>
        <v/>
      </c>
      <c r="X19" s="93" t="str">
        <f t="shared" si="35"/>
        <v/>
      </c>
      <c r="Y19" s="93" t="str">
        <f>Y18</f>
        <v/>
      </c>
      <c r="Z19" s="92" t="str">
        <f t="shared" si="35"/>
        <v/>
      </c>
      <c r="AA19" s="92" t="str">
        <f>AA18</f>
        <v/>
      </c>
      <c r="AB19" s="92" t="str">
        <f t="shared" si="35"/>
        <v/>
      </c>
      <c r="AC19" s="92" t="str">
        <f t="shared" si="35"/>
        <v/>
      </c>
      <c r="AD19" s="92" t="str">
        <f t="shared" si="35"/>
        <v/>
      </c>
      <c r="AE19" s="92" t="str">
        <f t="shared" ref="AE19:AF21" si="36">AE18</f>
        <v/>
      </c>
      <c r="AF19" s="92" t="str">
        <f t="shared" si="36"/>
        <v/>
      </c>
      <c r="AG19" s="171"/>
      <c r="AH19" s="92" t="str">
        <f>AH18</f>
        <v/>
      </c>
      <c r="AI19" s="92" t="str">
        <f>AI18</f>
        <v/>
      </c>
      <c r="AJ19" s="92" t="str">
        <f t="shared" si="24"/>
        <v/>
      </c>
      <c r="AK19" s="92" t="str">
        <f t="shared" si="25"/>
        <v/>
      </c>
      <c r="AL19" s="92" t="str">
        <f t="shared" si="26"/>
        <v/>
      </c>
      <c r="AM19" s="92" t="str">
        <f>IF(追加記入欄!AO48,2,"")</f>
        <v/>
      </c>
      <c r="AN19" s="92" t="str">
        <f>IF(追加記入欄!Q49=0,"",追加記入欄!Q49)</f>
        <v/>
      </c>
      <c r="AO19" s="92" t="str">
        <f>IF(追加記入欄!Q50="","",追加記入欄!Q50)</f>
        <v/>
      </c>
      <c r="AP19" s="170"/>
      <c r="AQ19" s="170"/>
      <c r="AR19" s="92" t="str">
        <f t="shared" si="1"/>
        <v/>
      </c>
      <c r="AS19" s="92" t="str">
        <f t="shared" ref="AS19:AZ19" si="37">AS18</f>
        <v/>
      </c>
      <c r="AT19" s="92" t="str">
        <f t="shared" si="37"/>
        <v/>
      </c>
      <c r="AU19" s="92" t="str">
        <f t="shared" si="37"/>
        <v/>
      </c>
      <c r="AV19" s="92" t="str">
        <f t="shared" si="37"/>
        <v/>
      </c>
      <c r="AW19" s="92" t="str">
        <f t="shared" si="37"/>
        <v/>
      </c>
      <c r="AX19" s="92" t="str">
        <f t="shared" si="37"/>
        <v/>
      </c>
      <c r="AY19" s="92" t="str">
        <f t="shared" si="37"/>
        <v/>
      </c>
      <c r="AZ19" s="92" t="str">
        <f t="shared" si="37"/>
        <v/>
      </c>
    </row>
    <row r="20" spans="1:52" s="94" customFormat="1">
      <c r="A20" s="88">
        <v>15</v>
      </c>
      <c r="B20" s="89">
        <v>4</v>
      </c>
      <c r="C20" s="89" t="str">
        <f t="shared" ref="C20:C21" si="38">C19</f>
        <v/>
      </c>
      <c r="D20" s="89">
        <f t="shared" si="29"/>
        <v>0</v>
      </c>
      <c r="E20" s="89">
        <f t="shared" si="10"/>
        <v>0</v>
      </c>
      <c r="F20" s="89">
        <f t="shared" si="30"/>
        <v>0</v>
      </c>
      <c r="G20" s="89">
        <v>3</v>
      </c>
      <c r="H20" s="89">
        <f t="shared" si="31"/>
        <v>0</v>
      </c>
      <c r="I20" s="89">
        <f>SUM(H$18:H20)*H20</f>
        <v>0</v>
      </c>
      <c r="J20" s="89">
        <f>SUM(H$18:H$21)</f>
        <v>0</v>
      </c>
      <c r="K20" s="89">
        <f t="shared" si="32"/>
        <v>0</v>
      </c>
      <c r="L20" s="88">
        <f t="shared" si="33"/>
        <v>0</v>
      </c>
      <c r="M20" s="88">
        <f>IF(L20=0,0,SUM(L$6:L20))</f>
        <v>0</v>
      </c>
      <c r="N20" s="90"/>
      <c r="O20" s="90"/>
      <c r="P20" s="90"/>
      <c r="Q20" s="91"/>
      <c r="R20" s="90" t="str">
        <f t="shared" si="12"/>
        <v/>
      </c>
      <c r="S20" s="92" t="str">
        <f t="shared" si="34"/>
        <v/>
      </c>
      <c r="T20" s="92" t="str">
        <f>T19</f>
        <v/>
      </c>
      <c r="U20" s="92" t="str">
        <f t="shared" si="20"/>
        <v/>
      </c>
      <c r="V20" s="92" t="str">
        <f t="shared" si="21"/>
        <v/>
      </c>
      <c r="W20" s="92" t="str">
        <f>W19</f>
        <v/>
      </c>
      <c r="X20" s="93" t="str">
        <f>X19</f>
        <v/>
      </c>
      <c r="Y20" s="93" t="str">
        <f>Y19</f>
        <v/>
      </c>
      <c r="Z20" s="92" t="str">
        <f>Z19</f>
        <v/>
      </c>
      <c r="AA20" s="92" t="str">
        <f>AA19</f>
        <v/>
      </c>
      <c r="AB20" s="92" t="str">
        <f t="shared" ref="AB20:AD21" si="39">AB19</f>
        <v/>
      </c>
      <c r="AC20" s="92" t="str">
        <f t="shared" si="39"/>
        <v/>
      </c>
      <c r="AD20" s="92" t="str">
        <f t="shared" si="39"/>
        <v/>
      </c>
      <c r="AE20" s="92" t="str">
        <f t="shared" si="36"/>
        <v/>
      </c>
      <c r="AF20" s="92" t="str">
        <f t="shared" si="36"/>
        <v/>
      </c>
      <c r="AG20" s="171"/>
      <c r="AH20" s="92" t="str">
        <f t="shared" si="23"/>
        <v/>
      </c>
      <c r="AI20" s="92" t="str">
        <f>AI19</f>
        <v/>
      </c>
      <c r="AJ20" s="92" t="str">
        <f t="shared" si="24"/>
        <v/>
      </c>
      <c r="AK20" s="92" t="str">
        <f t="shared" si="25"/>
        <v/>
      </c>
      <c r="AL20" s="92" t="str">
        <f t="shared" si="26"/>
        <v/>
      </c>
      <c r="AM20" s="92" t="str">
        <f>IF(追加記入欄!AP48,3,"")</f>
        <v/>
      </c>
      <c r="AN20" s="92" t="str">
        <f>IF(追加記入欄!X49=0,"",追加記入欄!X49)</f>
        <v/>
      </c>
      <c r="AO20" s="92" t="str">
        <f>IF(追加記入欄!X50="","",追加記入欄!X50)</f>
        <v/>
      </c>
      <c r="AP20" s="170"/>
      <c r="AQ20" s="170"/>
      <c r="AR20" s="92" t="str">
        <f t="shared" si="1"/>
        <v/>
      </c>
      <c r="AS20" s="92" t="str">
        <f t="shared" ref="AS20:AZ20" si="40">AS19</f>
        <v/>
      </c>
      <c r="AT20" s="92" t="str">
        <f t="shared" si="40"/>
        <v/>
      </c>
      <c r="AU20" s="92" t="str">
        <f t="shared" si="40"/>
        <v/>
      </c>
      <c r="AV20" s="92" t="str">
        <f t="shared" si="40"/>
        <v/>
      </c>
      <c r="AW20" s="92" t="str">
        <f t="shared" si="40"/>
        <v/>
      </c>
      <c r="AX20" s="92" t="str">
        <f t="shared" si="40"/>
        <v/>
      </c>
      <c r="AY20" s="92" t="str">
        <f t="shared" si="40"/>
        <v/>
      </c>
      <c r="AZ20" s="92" t="str">
        <f t="shared" si="40"/>
        <v/>
      </c>
    </row>
    <row r="21" spans="1:52" s="94" customFormat="1">
      <c r="A21" s="88">
        <v>16</v>
      </c>
      <c r="B21" s="89">
        <v>4</v>
      </c>
      <c r="C21" s="89" t="str">
        <f t="shared" si="38"/>
        <v/>
      </c>
      <c r="D21" s="89">
        <f t="shared" si="29"/>
        <v>0</v>
      </c>
      <c r="E21" s="89">
        <f t="shared" si="10"/>
        <v>0</v>
      </c>
      <c r="F21" s="89">
        <f t="shared" si="30"/>
        <v>0</v>
      </c>
      <c r="G21" s="89">
        <v>4</v>
      </c>
      <c r="H21" s="89">
        <f t="shared" si="31"/>
        <v>0</v>
      </c>
      <c r="I21" s="89">
        <f>SUM(H$18:H21)*H21</f>
        <v>0</v>
      </c>
      <c r="J21" s="89">
        <f>SUM(H$18:H$21)</f>
        <v>0</v>
      </c>
      <c r="K21" s="89">
        <f t="shared" si="32"/>
        <v>0</v>
      </c>
      <c r="L21" s="88">
        <f t="shared" si="33"/>
        <v>0</v>
      </c>
      <c r="M21" s="88">
        <f>IF(L21=0,0,SUM(L$6:L21))</f>
        <v>0</v>
      </c>
      <c r="N21" s="90"/>
      <c r="O21" s="90"/>
      <c r="P21" s="90"/>
      <c r="Q21" s="91"/>
      <c r="R21" s="90" t="str">
        <f t="shared" si="12"/>
        <v/>
      </c>
      <c r="S21" s="92" t="str">
        <f t="shared" si="34"/>
        <v/>
      </c>
      <c r="T21" s="92" t="str">
        <f>T20</f>
        <v/>
      </c>
      <c r="U21" s="92" t="str">
        <f t="shared" si="20"/>
        <v/>
      </c>
      <c r="V21" s="92" t="str">
        <f t="shared" si="21"/>
        <v/>
      </c>
      <c r="W21" s="92" t="str">
        <f>W20</f>
        <v/>
      </c>
      <c r="X21" s="93" t="str">
        <f>X20</f>
        <v/>
      </c>
      <c r="Y21" s="93" t="str">
        <f>Y20</f>
        <v/>
      </c>
      <c r="Z21" s="92" t="str">
        <f>Z20</f>
        <v/>
      </c>
      <c r="AA21" s="92" t="str">
        <f>AA20</f>
        <v/>
      </c>
      <c r="AB21" s="92" t="str">
        <f t="shared" si="39"/>
        <v/>
      </c>
      <c r="AC21" s="92" t="str">
        <f t="shared" si="39"/>
        <v/>
      </c>
      <c r="AD21" s="92" t="str">
        <f t="shared" si="39"/>
        <v/>
      </c>
      <c r="AE21" s="92" t="str">
        <f t="shared" si="36"/>
        <v/>
      </c>
      <c r="AF21" s="92" t="str">
        <f t="shared" si="36"/>
        <v/>
      </c>
      <c r="AG21" s="171"/>
      <c r="AH21" s="92" t="str">
        <f t="shared" si="23"/>
        <v/>
      </c>
      <c r="AI21" s="92" t="str">
        <f>AI20</f>
        <v/>
      </c>
      <c r="AJ21" s="92" t="str">
        <f t="shared" si="24"/>
        <v/>
      </c>
      <c r="AK21" s="92" t="str">
        <f t="shared" si="25"/>
        <v/>
      </c>
      <c r="AL21" s="92" t="str">
        <f t="shared" si="26"/>
        <v/>
      </c>
      <c r="AM21" s="92" t="str">
        <f>IF(追加記入欄!AQ48,4,"")</f>
        <v/>
      </c>
      <c r="AN21" s="92" t="str">
        <f>IF(追加記入欄!AE49=0,"",追加記入欄!AE49)</f>
        <v/>
      </c>
      <c r="AO21" s="92" t="str">
        <f>IF(追加記入欄!AE50="","",追加記入欄!AE50)</f>
        <v/>
      </c>
      <c r="AP21" s="170"/>
      <c r="AQ21" s="170"/>
      <c r="AR21" s="92" t="str">
        <f t="shared" si="1"/>
        <v/>
      </c>
      <c r="AS21" s="92" t="str">
        <f t="shared" ref="AS21:AZ21" si="41">AS20</f>
        <v/>
      </c>
      <c r="AT21" s="92" t="str">
        <f t="shared" si="41"/>
        <v/>
      </c>
      <c r="AU21" s="92" t="str">
        <f t="shared" si="41"/>
        <v/>
      </c>
      <c r="AV21" s="92" t="str">
        <f t="shared" si="41"/>
        <v/>
      </c>
      <c r="AW21" s="92" t="str">
        <f t="shared" si="41"/>
        <v/>
      </c>
      <c r="AX21" s="92" t="str">
        <f t="shared" si="41"/>
        <v/>
      </c>
      <c r="AY21" s="92" t="str">
        <f t="shared" si="41"/>
        <v/>
      </c>
      <c r="AZ21" s="92" t="str">
        <f t="shared" si="41"/>
        <v/>
      </c>
    </row>
    <row r="22" spans="1:52" s="78" customFormat="1">
      <c r="A22" s="95">
        <v>17</v>
      </c>
      <c r="B22" s="96">
        <v>5</v>
      </c>
      <c r="C22" s="96" t="str">
        <f>IF(追加記入欄!S10="", "", 追加記入欄!S10)</f>
        <v/>
      </c>
      <c r="D22" s="96">
        <f t="shared" si="29"/>
        <v>0</v>
      </c>
      <c r="E22" s="96">
        <f>E21</f>
        <v>0</v>
      </c>
      <c r="F22" s="96">
        <f t="shared" si="30"/>
        <v>0</v>
      </c>
      <c r="G22" s="96">
        <v>1</v>
      </c>
      <c r="H22" s="96">
        <f t="shared" si="31"/>
        <v>0</v>
      </c>
      <c r="I22" s="96">
        <f>SUM(H$22:H22)*H22</f>
        <v>0</v>
      </c>
      <c r="J22" s="96">
        <f>SUM(H$22:H$25)</f>
        <v>0</v>
      </c>
      <c r="K22" s="96">
        <f t="shared" si="32"/>
        <v>0</v>
      </c>
      <c r="L22" s="95">
        <f t="shared" si="33"/>
        <v>0</v>
      </c>
      <c r="M22" s="95">
        <f>IF(L22=0,0,SUM(L$6:L22))</f>
        <v>0</v>
      </c>
      <c r="N22" s="97"/>
      <c r="O22" s="97"/>
      <c r="P22" s="97"/>
      <c r="Q22" s="98"/>
      <c r="R22" s="97" t="str">
        <f t="shared" ref="R22:R41" si="42">IF(F22=0,"",C22)</f>
        <v/>
      </c>
      <c r="S22" s="99" t="str">
        <f>IF(K22=0,"",K22)</f>
        <v/>
      </c>
      <c r="T22" s="99" t="str">
        <f>T6</f>
        <v/>
      </c>
      <c r="U22" s="99" t="str">
        <f>U6</f>
        <v/>
      </c>
      <c r="V22" s="99" t="str">
        <f>V6</f>
        <v/>
      </c>
      <c r="W22" s="99" t="str">
        <f>W18</f>
        <v/>
      </c>
      <c r="X22" s="100" t="str">
        <f>IF(追加記入欄!J7="", "",追加記入欄!J7)</f>
        <v/>
      </c>
      <c r="Y22" s="100" t="str">
        <f>IF(追加記入欄!S12="", "",追加記入欄!S12)</f>
        <v/>
      </c>
      <c r="Z22" s="99" t="str">
        <f>IF(追加記入欄!AO13,1,"")</f>
        <v/>
      </c>
      <c r="AA22" s="99" t="str">
        <f>IF(追加記入欄!S14="", "",追加記入欄!S14)</f>
        <v/>
      </c>
      <c r="AB22" s="99" t="str">
        <f>IF(ISBLANK(追加記入欄!T16),"",追加記入欄!T16)</f>
        <v/>
      </c>
      <c r="AC22" s="100" t="str">
        <f>IF(追加記入欄!T18="", "",追加記入欄!T18)</f>
        <v/>
      </c>
      <c r="AD22" s="99" t="str">
        <f>IF(追加記入欄!T26="", "",追加記入欄!T26)</f>
        <v/>
      </c>
      <c r="AE22" s="99" t="str">
        <f>IF(追加記入欄!T30="", "",追加記入欄!T30)</f>
        <v/>
      </c>
      <c r="AF22" s="99" t="str">
        <f>IF(追加記入欄!V32="", "",追加記入欄!V32)</f>
        <v/>
      </c>
      <c r="AG22" s="171"/>
      <c r="AH22" s="99" t="str">
        <f>IF(追加記入欄!AN54,1,IF(追加記入欄!AO54,2,""))</f>
        <v/>
      </c>
      <c r="AI22" s="99" t="str">
        <f>IF(追加記入欄!AN55=TRUE,1,
    IF(追加記入欄!AO55=TRUE,2,
        IF(追加記入欄!AP55=TRUE,3,
            IF(追加記入欄!AN56=TRUE,4,
                IF(追加記入欄!AO56=TRUE,5,"")
            )
        )
    )
)</f>
        <v/>
      </c>
      <c r="AJ22" s="99" t="str">
        <f>IF(追加記入欄!AN57,1,IF(追加記入欄!AO57,2,IF(追加記入欄!AP57,3,"")))</f>
        <v/>
      </c>
      <c r="AK22" s="99" t="str">
        <f>IF(追加記入欄!AN58,1,IF(追加記入欄!AO58,2,IF(追加記入欄!AP58,3,"")))</f>
        <v/>
      </c>
      <c r="AL22" s="99" t="str">
        <f>IF(追加記入欄!AN59,1,IF(追加記入欄!AO59,2,IF(追加記入欄!AP59,3,"")))</f>
        <v/>
      </c>
      <c r="AM22" s="99" t="str">
        <f>IF(追加記入欄!AN60,1,"")</f>
        <v/>
      </c>
      <c r="AN22" s="99" t="str">
        <f>IF(追加記入欄!J61=0,"",追加記入欄!J61)</f>
        <v/>
      </c>
      <c r="AO22" s="99" t="str">
        <f>IF(追加記入欄!J62="","",追加記入欄!J62)</f>
        <v/>
      </c>
      <c r="AP22" s="170"/>
      <c r="AQ22" s="170"/>
      <c r="AR22" s="99" t="str">
        <f t="shared" si="1"/>
        <v/>
      </c>
      <c r="AS22" s="99" t="str">
        <f>IF(追加記入欄!W20="", "", 追加記入欄!W20)</f>
        <v/>
      </c>
      <c r="AT22" s="99" t="str">
        <f>IF(追加記入欄!W21="", "", 追加記入欄!W21)</f>
        <v/>
      </c>
      <c r="AU22" s="99" t="str">
        <f>IF(追加記入欄!W22="", "", 追加記入欄!W22)</f>
        <v/>
      </c>
      <c r="AV22" s="99" t="str">
        <f>IF(追加記入欄!W23="", "", 追加記入欄!W23)</f>
        <v/>
      </c>
      <c r="AW22" s="99" t="str">
        <f>IF(追加記入欄!W24="", "", 追加記入欄!W24)</f>
        <v/>
      </c>
      <c r="AX22" s="99" t="str">
        <f>IF(追加記入欄!W25="", "", 追加記入欄!W25)</f>
        <v/>
      </c>
      <c r="AY22" s="99" t="str">
        <f>IF(追加記入欄!AO28,1,"")</f>
        <v/>
      </c>
      <c r="AZ22" s="99" t="str">
        <f>IF(追加記入欄!S11="", "", 追加記入欄!S11)</f>
        <v/>
      </c>
    </row>
    <row r="23" spans="1:52" s="78" customFormat="1">
      <c r="A23" s="95">
        <v>18</v>
      </c>
      <c r="B23" s="96">
        <v>5</v>
      </c>
      <c r="C23" s="96" t="str">
        <f>C22</f>
        <v/>
      </c>
      <c r="D23" s="96">
        <f t="shared" si="29"/>
        <v>0</v>
      </c>
      <c r="E23" s="96">
        <f>E22</f>
        <v>0</v>
      </c>
      <c r="F23" s="96">
        <f t="shared" si="30"/>
        <v>0</v>
      </c>
      <c r="G23" s="96">
        <v>2</v>
      </c>
      <c r="H23" s="96">
        <f t="shared" si="31"/>
        <v>0</v>
      </c>
      <c r="I23" s="96">
        <f>SUM(H$22:H23)*H23</f>
        <v>0</v>
      </c>
      <c r="J23" s="96">
        <f>SUM(H$22:H$25)</f>
        <v>0</v>
      </c>
      <c r="K23" s="96">
        <f t="shared" si="32"/>
        <v>0</v>
      </c>
      <c r="L23" s="95">
        <f t="shared" si="33"/>
        <v>0</v>
      </c>
      <c r="M23" s="95">
        <f>IF(L23=0,0,SUM(L$6:L23))</f>
        <v>0</v>
      </c>
      <c r="N23" s="97"/>
      <c r="O23" s="97"/>
      <c r="P23" s="97"/>
      <c r="Q23" s="98"/>
      <c r="R23" s="97" t="str">
        <f t="shared" si="42"/>
        <v/>
      </c>
      <c r="S23" s="99" t="str">
        <f t="shared" si="34"/>
        <v/>
      </c>
      <c r="T23" s="99" t="str">
        <f>T22</f>
        <v/>
      </c>
      <c r="U23" s="99" t="str">
        <f>U7</f>
        <v/>
      </c>
      <c r="V23" s="99" t="str">
        <f t="shared" ref="V23:X25" si="43">V22</f>
        <v/>
      </c>
      <c r="W23" s="99" t="str">
        <f t="shared" ref="W23:AB23" si="44">W22</f>
        <v/>
      </c>
      <c r="X23" s="100" t="str">
        <f t="shared" si="44"/>
        <v/>
      </c>
      <c r="Y23" s="100" t="str">
        <f t="shared" si="44"/>
        <v/>
      </c>
      <c r="Z23" s="99" t="str">
        <f t="shared" si="44"/>
        <v/>
      </c>
      <c r="AA23" s="99" t="str">
        <f t="shared" si="44"/>
        <v/>
      </c>
      <c r="AB23" s="99" t="str">
        <f t="shared" si="44"/>
        <v/>
      </c>
      <c r="AC23" s="99" t="str">
        <f t="shared" ref="Z23:AH25" si="45">AC22</f>
        <v/>
      </c>
      <c r="AD23" s="99" t="str">
        <f t="shared" si="45"/>
        <v/>
      </c>
      <c r="AE23" s="99" t="str">
        <f t="shared" si="45"/>
        <v/>
      </c>
      <c r="AF23" s="99" t="str">
        <f t="shared" si="45"/>
        <v/>
      </c>
      <c r="AG23" s="171"/>
      <c r="AH23" s="99" t="str">
        <f>AH22</f>
        <v/>
      </c>
      <c r="AI23" s="99" t="str">
        <f>AI22</f>
        <v/>
      </c>
      <c r="AJ23" s="99" t="str">
        <f>AJ22</f>
        <v/>
      </c>
      <c r="AK23" s="99" t="str">
        <f>AK22</f>
        <v/>
      </c>
      <c r="AL23" s="99" t="str">
        <f t="shared" si="26"/>
        <v/>
      </c>
      <c r="AM23" s="99" t="str">
        <f>IF(追加記入欄!AO60,2,"")</f>
        <v/>
      </c>
      <c r="AN23" s="99" t="str">
        <f>IF(追加記入欄!Q61=0,"",追加記入欄!Q61)</f>
        <v/>
      </c>
      <c r="AO23" s="99" t="str">
        <f>IF(追加記入欄!Q62="","",追加記入欄!Q62)</f>
        <v/>
      </c>
      <c r="AP23" s="170"/>
      <c r="AQ23" s="170"/>
      <c r="AR23" s="99" t="str">
        <f t="shared" si="1"/>
        <v/>
      </c>
      <c r="AS23" s="99" t="str">
        <f t="shared" ref="AS23:AZ23" si="46">AS22</f>
        <v/>
      </c>
      <c r="AT23" s="99" t="str">
        <f t="shared" si="46"/>
        <v/>
      </c>
      <c r="AU23" s="99" t="str">
        <f t="shared" si="46"/>
        <v/>
      </c>
      <c r="AV23" s="99" t="str">
        <f t="shared" si="46"/>
        <v/>
      </c>
      <c r="AW23" s="99" t="str">
        <f t="shared" si="46"/>
        <v/>
      </c>
      <c r="AX23" s="99" t="str">
        <f t="shared" si="46"/>
        <v/>
      </c>
      <c r="AY23" s="99" t="str">
        <f t="shared" si="46"/>
        <v/>
      </c>
      <c r="AZ23" s="99" t="str">
        <f t="shared" si="46"/>
        <v/>
      </c>
    </row>
    <row r="24" spans="1:52" s="78" customFormat="1">
      <c r="A24" s="95">
        <v>19</v>
      </c>
      <c r="B24" s="96">
        <v>5</v>
      </c>
      <c r="C24" s="96" t="str">
        <f>C23</f>
        <v/>
      </c>
      <c r="D24" s="96">
        <f t="shared" ref="D24:D41" si="47">IF(C24="",0,1)</f>
        <v>0</v>
      </c>
      <c r="E24" s="96">
        <f>E23</f>
        <v>0</v>
      </c>
      <c r="F24" s="96">
        <f t="shared" si="30"/>
        <v>0</v>
      </c>
      <c r="G24" s="96">
        <v>3</v>
      </c>
      <c r="H24" s="96">
        <f t="shared" si="31"/>
        <v>0</v>
      </c>
      <c r="I24" s="96">
        <f>SUM(H$22:H24)*H24</f>
        <v>0</v>
      </c>
      <c r="J24" s="96">
        <f>SUM(H$22:H$25)</f>
        <v>0</v>
      </c>
      <c r="K24" s="96">
        <f t="shared" si="32"/>
        <v>0</v>
      </c>
      <c r="L24" s="95">
        <f t="shared" si="33"/>
        <v>0</v>
      </c>
      <c r="M24" s="95">
        <f>IF(L24=0,0,SUM(L$6:L24))</f>
        <v>0</v>
      </c>
      <c r="N24" s="97"/>
      <c r="O24" s="97"/>
      <c r="P24" s="97"/>
      <c r="Q24" s="98"/>
      <c r="R24" s="97" t="str">
        <f t="shared" si="42"/>
        <v/>
      </c>
      <c r="S24" s="99" t="str">
        <f t="shared" si="34"/>
        <v/>
      </c>
      <c r="T24" s="99" t="str">
        <f>T23</f>
        <v/>
      </c>
      <c r="U24" s="99" t="str">
        <f>U8</f>
        <v/>
      </c>
      <c r="V24" s="99" t="str">
        <f t="shared" si="43"/>
        <v/>
      </c>
      <c r="W24" s="99" t="str">
        <f>W23</f>
        <v/>
      </c>
      <c r="X24" s="100" t="str">
        <f>X23</f>
        <v/>
      </c>
      <c r="Y24" s="100" t="str">
        <f>Y23</f>
        <v/>
      </c>
      <c r="Z24" s="99" t="str">
        <f t="shared" si="45"/>
        <v/>
      </c>
      <c r="AA24" s="99" t="str">
        <f>AA23</f>
        <v/>
      </c>
      <c r="AB24" s="99" t="str">
        <f t="shared" si="45"/>
        <v/>
      </c>
      <c r="AC24" s="99" t="str">
        <f t="shared" si="45"/>
        <v/>
      </c>
      <c r="AD24" s="99" t="str">
        <f t="shared" si="45"/>
        <v/>
      </c>
      <c r="AE24" s="99" t="str">
        <f t="shared" si="45"/>
        <v/>
      </c>
      <c r="AF24" s="99" t="str">
        <f t="shared" si="45"/>
        <v/>
      </c>
      <c r="AG24" s="171"/>
      <c r="AH24" s="99" t="str">
        <f t="shared" si="45"/>
        <v/>
      </c>
      <c r="AI24" s="99" t="str">
        <f>AI23</f>
        <v/>
      </c>
      <c r="AJ24" s="99" t="str">
        <f t="shared" si="24"/>
        <v/>
      </c>
      <c r="AK24" s="99" t="str">
        <f t="shared" si="25"/>
        <v/>
      </c>
      <c r="AL24" s="99" t="str">
        <f t="shared" si="26"/>
        <v/>
      </c>
      <c r="AM24" s="99" t="str">
        <f>IF(追加記入欄!AP60,3,"")</f>
        <v/>
      </c>
      <c r="AN24" s="99" t="str">
        <f>IF(追加記入欄!X61=0,"",追加記入欄!X61)</f>
        <v/>
      </c>
      <c r="AO24" s="99" t="str">
        <f>IF(追加記入欄!X62="","",追加記入欄!X62)</f>
        <v/>
      </c>
      <c r="AP24" s="170"/>
      <c r="AQ24" s="170"/>
      <c r="AR24" s="99" t="str">
        <f t="shared" si="1"/>
        <v/>
      </c>
      <c r="AS24" s="99" t="str">
        <f t="shared" ref="AS24:AZ24" si="48">AS23</f>
        <v/>
      </c>
      <c r="AT24" s="99" t="str">
        <f t="shared" si="48"/>
        <v/>
      </c>
      <c r="AU24" s="99" t="str">
        <f t="shared" si="48"/>
        <v/>
      </c>
      <c r="AV24" s="99" t="str">
        <f t="shared" si="48"/>
        <v/>
      </c>
      <c r="AW24" s="99" t="str">
        <f t="shared" si="48"/>
        <v/>
      </c>
      <c r="AX24" s="99" t="str">
        <f t="shared" si="48"/>
        <v/>
      </c>
      <c r="AY24" s="99" t="str">
        <f t="shared" si="48"/>
        <v/>
      </c>
      <c r="AZ24" s="99" t="str">
        <f t="shared" si="48"/>
        <v/>
      </c>
    </row>
    <row r="25" spans="1:52" s="78" customFormat="1">
      <c r="A25" s="95">
        <v>20</v>
      </c>
      <c r="B25" s="96">
        <v>5</v>
      </c>
      <c r="C25" s="96" t="str">
        <f>C24</f>
        <v/>
      </c>
      <c r="D25" s="96">
        <f t="shared" si="47"/>
        <v>0</v>
      </c>
      <c r="E25" s="96">
        <f>E24</f>
        <v>0</v>
      </c>
      <c r="F25" s="96">
        <f t="shared" si="30"/>
        <v>0</v>
      </c>
      <c r="G25" s="96">
        <v>4</v>
      </c>
      <c r="H25" s="96">
        <f t="shared" si="31"/>
        <v>0</v>
      </c>
      <c r="I25" s="96">
        <f>SUM(H$22:H25)*H25</f>
        <v>0</v>
      </c>
      <c r="J25" s="96">
        <f>SUM(H$22:H$25)</f>
        <v>0</v>
      </c>
      <c r="K25" s="96">
        <f t="shared" si="32"/>
        <v>0</v>
      </c>
      <c r="L25" s="95">
        <f t="shared" si="33"/>
        <v>0</v>
      </c>
      <c r="M25" s="95">
        <f>IF(L25=0,0,SUM(L$6:L25))</f>
        <v>0</v>
      </c>
      <c r="N25" s="97"/>
      <c r="O25" s="97"/>
      <c r="P25" s="97"/>
      <c r="Q25" s="98"/>
      <c r="R25" s="97" t="str">
        <f t="shared" si="42"/>
        <v/>
      </c>
      <c r="S25" s="99" t="str">
        <f t="shared" si="34"/>
        <v/>
      </c>
      <c r="T25" s="99" t="str">
        <f>T24</f>
        <v/>
      </c>
      <c r="U25" s="99" t="str">
        <f>U9</f>
        <v/>
      </c>
      <c r="V25" s="99" t="str">
        <f t="shared" si="43"/>
        <v/>
      </c>
      <c r="W25" s="99" t="str">
        <f t="shared" si="43"/>
        <v/>
      </c>
      <c r="X25" s="100" t="str">
        <f t="shared" si="43"/>
        <v/>
      </c>
      <c r="Y25" s="100" t="str">
        <f>Y24</f>
        <v/>
      </c>
      <c r="Z25" s="99" t="str">
        <f t="shared" si="45"/>
        <v/>
      </c>
      <c r="AA25" s="99" t="str">
        <f t="shared" si="45"/>
        <v/>
      </c>
      <c r="AB25" s="99" t="str">
        <f t="shared" si="45"/>
        <v/>
      </c>
      <c r="AC25" s="99" t="str">
        <f t="shared" si="45"/>
        <v/>
      </c>
      <c r="AD25" s="99" t="str">
        <f t="shared" si="45"/>
        <v/>
      </c>
      <c r="AE25" s="99" t="str">
        <f t="shared" si="45"/>
        <v/>
      </c>
      <c r="AF25" s="99" t="str">
        <f t="shared" si="45"/>
        <v/>
      </c>
      <c r="AG25" s="171"/>
      <c r="AH25" s="99" t="str">
        <f t="shared" si="45"/>
        <v/>
      </c>
      <c r="AI25" s="99" t="str">
        <f>AI24</f>
        <v/>
      </c>
      <c r="AJ25" s="99" t="str">
        <f t="shared" si="24"/>
        <v/>
      </c>
      <c r="AK25" s="99" t="str">
        <f t="shared" si="25"/>
        <v/>
      </c>
      <c r="AL25" s="99" t="str">
        <f t="shared" si="26"/>
        <v/>
      </c>
      <c r="AM25" s="99" t="str">
        <f>IF(追加記入欄!AQ60,4,"")</f>
        <v/>
      </c>
      <c r="AN25" s="99" t="str">
        <f>IF(追加記入欄!AE61=0,"",追加記入欄!AE61)</f>
        <v/>
      </c>
      <c r="AO25" s="99" t="str">
        <f>IF(追加記入欄!AE62="","",追加記入欄!AE62)</f>
        <v/>
      </c>
      <c r="AP25" s="170"/>
      <c r="AQ25" s="170"/>
      <c r="AR25" s="99" t="str">
        <f t="shared" si="1"/>
        <v/>
      </c>
      <c r="AS25" s="99" t="str">
        <f t="shared" ref="AS25:AZ25" si="49">AS24</f>
        <v/>
      </c>
      <c r="AT25" s="99" t="str">
        <f t="shared" si="49"/>
        <v/>
      </c>
      <c r="AU25" s="99" t="str">
        <f t="shared" si="49"/>
        <v/>
      </c>
      <c r="AV25" s="99" t="str">
        <f t="shared" si="49"/>
        <v/>
      </c>
      <c r="AW25" s="99" t="str">
        <f t="shared" si="49"/>
        <v/>
      </c>
      <c r="AX25" s="99" t="str">
        <f t="shared" si="49"/>
        <v/>
      </c>
      <c r="AY25" s="99" t="str">
        <f t="shared" si="49"/>
        <v/>
      </c>
      <c r="AZ25" s="99" t="str">
        <f t="shared" si="49"/>
        <v/>
      </c>
    </row>
    <row r="26" spans="1:52" s="78" customFormat="1">
      <c r="A26" s="114">
        <v>21</v>
      </c>
      <c r="B26" s="115">
        <v>6</v>
      </c>
      <c r="C26" s="115" t="str">
        <f>IF(追加記入欄!AB10="", "", 追加記入欄!AB10)</f>
        <v/>
      </c>
      <c r="D26" s="115">
        <f t="shared" si="47"/>
        <v>0</v>
      </c>
      <c r="E26" s="115">
        <f t="shared" ref="E26:E37" si="50">E25</f>
        <v>0</v>
      </c>
      <c r="F26" s="115">
        <f t="shared" si="30"/>
        <v>0</v>
      </c>
      <c r="G26" s="115">
        <v>1</v>
      </c>
      <c r="H26" s="115">
        <f t="shared" si="31"/>
        <v>0</v>
      </c>
      <c r="I26" s="115">
        <f>SUM(H$26:H26)*H26</f>
        <v>0</v>
      </c>
      <c r="J26" s="115">
        <f>SUM(H$26:H$29)</f>
        <v>0</v>
      </c>
      <c r="K26" s="115">
        <f t="shared" ref="K26:K40" si="51">IF(J26&gt;1,I26,0)</f>
        <v>0</v>
      </c>
      <c r="L26" s="114">
        <f t="shared" ref="L26:L40" si="52">IF(AND(D26=1,H26=1),1,IF(AND(D26=1,J26=0,G26=1),1,0))</f>
        <v>0</v>
      </c>
      <c r="M26" s="114">
        <f>IF(L26=0,0,SUM(L$6:L26))</f>
        <v>0</v>
      </c>
      <c r="N26" s="116"/>
      <c r="O26" s="116"/>
      <c r="P26" s="116"/>
      <c r="Q26" s="117"/>
      <c r="R26" s="116" t="str">
        <f t="shared" si="42"/>
        <v/>
      </c>
      <c r="S26" s="118" t="str">
        <f>IF(K26=0,"",K26)</f>
        <v/>
      </c>
      <c r="T26" s="118" t="str">
        <f>T6</f>
        <v/>
      </c>
      <c r="U26" s="118" t="str">
        <f>U6</f>
        <v/>
      </c>
      <c r="V26" s="118" t="str">
        <f>V6</f>
        <v/>
      </c>
      <c r="W26" s="118" t="str">
        <f>W18</f>
        <v/>
      </c>
      <c r="X26" s="119" t="str">
        <f>IF(追加記入欄!J7="", "",追加記入欄!J7)</f>
        <v/>
      </c>
      <c r="Y26" s="119" t="str">
        <f>IF(追加記入欄!AB12="", "",追加記入欄!AB12)</f>
        <v/>
      </c>
      <c r="Z26" s="118" t="str">
        <f>IF(追加記入欄!AP13,1,"")</f>
        <v/>
      </c>
      <c r="AA26" s="118" t="str">
        <f>IF(追加記入欄!AB14="", "",追加記入欄!AB14)</f>
        <v/>
      </c>
      <c r="AB26" s="118" t="str">
        <f>IF(ISBLANK(追加記入欄!AC16),"",追加記入欄!AC16)</f>
        <v/>
      </c>
      <c r="AC26" s="119" t="str">
        <f>IF(追加記入欄!AC18="", "",追加記入欄!AC18)</f>
        <v/>
      </c>
      <c r="AD26" s="118" t="str">
        <f>IF(追加記入欄!AC26="", "",追加記入欄!AC26)</f>
        <v/>
      </c>
      <c r="AE26" s="118" t="str">
        <f>IF(追加記入欄!AC30="", "",追加記入欄!AC30)</f>
        <v/>
      </c>
      <c r="AF26" s="118" t="str">
        <f>IF(追加記入欄!AE32="", "",追加記入欄!AE32)</f>
        <v/>
      </c>
      <c r="AG26" s="171"/>
      <c r="AH26" s="118" t="str">
        <f>IF(追加記入欄!AN66,1,IF(追加記入欄!AO66,2,""))</f>
        <v/>
      </c>
      <c r="AI26" s="118" t="str">
        <f>IF(追加記入欄!AN67=TRUE,1,
    IF(追加記入欄!AO67=TRUE,2,
        IF(追加記入欄!AP67=TRUE,3,
            IF(追加記入欄!AN68=TRUE,4,
                IF(追加記入欄!AO68=TRUE,5,"")
            )
        )
    )
)</f>
        <v/>
      </c>
      <c r="AJ26" s="118" t="str">
        <f>IF(追加記入欄!AN69,1,IF(追加記入欄!AO69,2,IF(追加記入欄!AP69,3,"")))</f>
        <v/>
      </c>
      <c r="AK26" s="118" t="str">
        <f>IF(追加記入欄!AN70,1,IF(追加記入欄!AO70,2,IF(追加記入欄!AP70,3,"")))</f>
        <v/>
      </c>
      <c r="AL26" s="118" t="str">
        <f>IF(追加記入欄!AN71,1,IF(追加記入欄!AO71,2,IF(追加記入欄!AP71,3,"")))</f>
        <v/>
      </c>
      <c r="AM26" s="118" t="str">
        <f>IF(追加記入欄!AN72,1,"")</f>
        <v/>
      </c>
      <c r="AN26" s="118" t="str">
        <f>IF(追加記入欄!J73=0,"",追加記入欄!J73)</f>
        <v/>
      </c>
      <c r="AO26" s="118" t="str">
        <f>IF(追加記入欄!J74="","",追加記入欄!J74)</f>
        <v/>
      </c>
      <c r="AP26" s="170"/>
      <c r="AQ26" s="170"/>
      <c r="AR26" s="118" t="str">
        <f t="shared" si="1"/>
        <v/>
      </c>
      <c r="AS26" s="118" t="str">
        <f>IF(追加記入欄!AF20="", "", 追加記入欄!AF20)</f>
        <v/>
      </c>
      <c r="AT26" s="118" t="str">
        <f>IF(追加記入欄!AF21="", "", 追加記入欄!AF21)</f>
        <v/>
      </c>
      <c r="AU26" s="118" t="str">
        <f>IF(追加記入欄!AF22="", "", 追加記入欄!AF22)</f>
        <v/>
      </c>
      <c r="AV26" s="118" t="str">
        <f>IF(追加記入欄!AF23="", "", 追加記入欄!AF23)</f>
        <v/>
      </c>
      <c r="AW26" s="118" t="str">
        <f>IF(追加記入欄!AF24="", "", 追加記入欄!AF24)</f>
        <v/>
      </c>
      <c r="AX26" s="118" t="str">
        <f>IF(追加記入欄!AF25="", "", 追加記入欄!AF25)</f>
        <v/>
      </c>
      <c r="AY26" s="118" t="str">
        <f>IF(追加記入欄!AP28,1,"")</f>
        <v/>
      </c>
      <c r="AZ26" s="118" t="str">
        <f>IF(追加記入欄!AB11="", "", 追加記入欄!AB11)</f>
        <v/>
      </c>
    </row>
    <row r="27" spans="1:52" s="78" customFormat="1">
      <c r="A27" s="114">
        <v>22</v>
      </c>
      <c r="B27" s="115">
        <v>6</v>
      </c>
      <c r="C27" s="115" t="str">
        <f>C26</f>
        <v/>
      </c>
      <c r="D27" s="115">
        <f t="shared" si="47"/>
        <v>0</v>
      </c>
      <c r="E27" s="115">
        <f t="shared" si="50"/>
        <v>0</v>
      </c>
      <c r="F27" s="115">
        <f t="shared" ref="F27:F39" si="53">IF(E27&gt;1,D27,0)</f>
        <v>0</v>
      </c>
      <c r="G27" s="115">
        <v>2</v>
      </c>
      <c r="H27" s="115">
        <f t="shared" ref="H27:H37" si="54">IF(AM27="",0,1)</f>
        <v>0</v>
      </c>
      <c r="I27" s="115">
        <f>SUM(H$26:H27)*H27</f>
        <v>0</v>
      </c>
      <c r="J27" s="115">
        <f>SUM(H$26:H$29)</f>
        <v>0</v>
      </c>
      <c r="K27" s="115">
        <f t="shared" si="51"/>
        <v>0</v>
      </c>
      <c r="L27" s="114">
        <f t="shared" si="52"/>
        <v>0</v>
      </c>
      <c r="M27" s="114">
        <f>IF(L27=0,0,SUM(L$6:L27))</f>
        <v>0</v>
      </c>
      <c r="N27" s="116"/>
      <c r="O27" s="116"/>
      <c r="P27" s="116"/>
      <c r="Q27" s="117"/>
      <c r="R27" s="116" t="str">
        <f t="shared" si="42"/>
        <v/>
      </c>
      <c r="S27" s="118" t="str">
        <f t="shared" si="34"/>
        <v/>
      </c>
      <c r="T27" s="118" t="str">
        <f t="shared" ref="T27:AB27" si="55">T26</f>
        <v/>
      </c>
      <c r="U27" s="118" t="str">
        <f t="shared" si="55"/>
        <v/>
      </c>
      <c r="V27" s="118" t="str">
        <f t="shared" si="55"/>
        <v/>
      </c>
      <c r="W27" s="118" t="str">
        <f t="shared" si="55"/>
        <v/>
      </c>
      <c r="X27" s="119" t="str">
        <f t="shared" si="55"/>
        <v/>
      </c>
      <c r="Y27" s="119" t="str">
        <f>Y26</f>
        <v/>
      </c>
      <c r="Z27" s="118" t="str">
        <f t="shared" si="55"/>
        <v/>
      </c>
      <c r="AA27" s="118" t="str">
        <f t="shared" si="55"/>
        <v/>
      </c>
      <c r="AB27" s="118" t="str">
        <f t="shared" si="55"/>
        <v/>
      </c>
      <c r="AC27" s="118" t="str">
        <f t="shared" ref="AC27:AF28" si="56">AC26</f>
        <v/>
      </c>
      <c r="AD27" s="118" t="str">
        <f t="shared" si="56"/>
        <v/>
      </c>
      <c r="AE27" s="118" t="str">
        <f t="shared" si="56"/>
        <v/>
      </c>
      <c r="AF27" s="118" t="str">
        <f t="shared" si="56"/>
        <v/>
      </c>
      <c r="AG27" s="171"/>
      <c r="AH27" s="118" t="str">
        <f t="shared" ref="AH27:AL28" si="57">AH26</f>
        <v/>
      </c>
      <c r="AI27" s="118" t="str">
        <f t="shared" si="57"/>
        <v/>
      </c>
      <c r="AJ27" s="118" t="str">
        <f t="shared" si="57"/>
        <v/>
      </c>
      <c r="AK27" s="118" t="str">
        <f t="shared" si="57"/>
        <v/>
      </c>
      <c r="AL27" s="118" t="str">
        <f t="shared" si="57"/>
        <v/>
      </c>
      <c r="AM27" s="118" t="str">
        <f>IF(追加記入欄!AO72,2,"")</f>
        <v/>
      </c>
      <c r="AN27" s="118" t="str">
        <f>IF(追加記入欄!Q73=0,"",追加記入欄!Q73)</f>
        <v/>
      </c>
      <c r="AO27" s="118" t="str">
        <f>IF(追加記入欄!Q74="","",追加記入欄!Q74)</f>
        <v/>
      </c>
      <c r="AP27" s="170"/>
      <c r="AQ27" s="170"/>
      <c r="AR27" s="118" t="str">
        <f t="shared" si="1"/>
        <v/>
      </c>
      <c r="AS27" s="118" t="str">
        <f t="shared" ref="AS27:AZ27" si="58">AS26</f>
        <v/>
      </c>
      <c r="AT27" s="118" t="str">
        <f t="shared" si="58"/>
        <v/>
      </c>
      <c r="AU27" s="118" t="str">
        <f t="shared" si="58"/>
        <v/>
      </c>
      <c r="AV27" s="118" t="str">
        <f t="shared" si="58"/>
        <v/>
      </c>
      <c r="AW27" s="118" t="str">
        <f t="shared" si="58"/>
        <v/>
      </c>
      <c r="AX27" s="118" t="str">
        <f t="shared" si="58"/>
        <v/>
      </c>
      <c r="AY27" s="118" t="str">
        <f t="shared" si="58"/>
        <v/>
      </c>
      <c r="AZ27" s="118" t="str">
        <f t="shared" si="58"/>
        <v/>
      </c>
    </row>
    <row r="28" spans="1:52" s="78" customFormat="1">
      <c r="A28" s="114">
        <v>23</v>
      </c>
      <c r="B28" s="115">
        <v>6</v>
      </c>
      <c r="C28" s="115" t="str">
        <f t="shared" ref="C28:C29" si="59">C27</f>
        <v/>
      </c>
      <c r="D28" s="115">
        <f t="shared" si="47"/>
        <v>0</v>
      </c>
      <c r="E28" s="115">
        <f t="shared" si="50"/>
        <v>0</v>
      </c>
      <c r="F28" s="115">
        <f t="shared" si="53"/>
        <v>0</v>
      </c>
      <c r="G28" s="115">
        <v>3</v>
      </c>
      <c r="H28" s="115">
        <f t="shared" si="54"/>
        <v>0</v>
      </c>
      <c r="I28" s="115">
        <f>SUM(H$26:H28)*H28</f>
        <v>0</v>
      </c>
      <c r="J28" s="115">
        <f>SUM(H$26:H$29)</f>
        <v>0</v>
      </c>
      <c r="K28" s="115">
        <f t="shared" si="51"/>
        <v>0</v>
      </c>
      <c r="L28" s="114">
        <f t="shared" si="52"/>
        <v>0</v>
      </c>
      <c r="M28" s="114">
        <f>IF(L28=0,0,SUM(L$6:L28))</f>
        <v>0</v>
      </c>
      <c r="N28" s="116"/>
      <c r="O28" s="116"/>
      <c r="P28" s="116"/>
      <c r="Q28" s="117"/>
      <c r="R28" s="116" t="str">
        <f t="shared" si="42"/>
        <v/>
      </c>
      <c r="S28" s="118" t="str">
        <f t="shared" si="34"/>
        <v/>
      </c>
      <c r="T28" s="118" t="str">
        <f t="shared" ref="T28:Y28" si="60">T27</f>
        <v/>
      </c>
      <c r="U28" s="118" t="str">
        <f t="shared" si="60"/>
        <v/>
      </c>
      <c r="V28" s="118" t="str">
        <f t="shared" si="60"/>
        <v/>
      </c>
      <c r="W28" s="118" t="str">
        <f t="shared" si="60"/>
        <v/>
      </c>
      <c r="X28" s="119" t="str">
        <f t="shared" si="60"/>
        <v/>
      </c>
      <c r="Y28" s="119" t="str">
        <f t="shared" si="60"/>
        <v/>
      </c>
      <c r="Z28" s="118" t="str">
        <f>Z27</f>
        <v/>
      </c>
      <c r="AA28" s="118" t="str">
        <f>AA27</f>
        <v/>
      </c>
      <c r="AB28" s="118" t="str">
        <f>AB27</f>
        <v/>
      </c>
      <c r="AC28" s="118" t="str">
        <f t="shared" si="56"/>
        <v/>
      </c>
      <c r="AD28" s="118" t="str">
        <f t="shared" si="56"/>
        <v/>
      </c>
      <c r="AE28" s="118" t="str">
        <f t="shared" si="56"/>
        <v/>
      </c>
      <c r="AF28" s="118" t="str">
        <f t="shared" si="56"/>
        <v/>
      </c>
      <c r="AG28" s="171"/>
      <c r="AH28" s="118" t="str">
        <f t="shared" si="57"/>
        <v/>
      </c>
      <c r="AI28" s="118" t="str">
        <f t="shared" si="57"/>
        <v/>
      </c>
      <c r="AJ28" s="118" t="str">
        <f t="shared" si="57"/>
        <v/>
      </c>
      <c r="AK28" s="118" t="str">
        <f t="shared" si="57"/>
        <v/>
      </c>
      <c r="AL28" s="118" t="str">
        <f t="shared" si="57"/>
        <v/>
      </c>
      <c r="AM28" s="118" t="str">
        <f>IF(追加記入欄!AP72,3,"")</f>
        <v/>
      </c>
      <c r="AN28" s="118" t="str">
        <f>IF(追加記入欄!X73=0,"",追加記入欄!X73)</f>
        <v/>
      </c>
      <c r="AO28" s="118" t="str">
        <f>IF(追加記入欄!X74="","",追加記入欄!X74)</f>
        <v/>
      </c>
      <c r="AP28" s="170"/>
      <c r="AQ28" s="170"/>
      <c r="AR28" s="118" t="str">
        <f t="shared" si="1"/>
        <v/>
      </c>
      <c r="AS28" s="118" t="str">
        <f t="shared" ref="AS28:AZ28" si="61">AS27</f>
        <v/>
      </c>
      <c r="AT28" s="118" t="str">
        <f t="shared" si="61"/>
        <v/>
      </c>
      <c r="AU28" s="118" t="str">
        <f t="shared" si="61"/>
        <v/>
      </c>
      <c r="AV28" s="118" t="str">
        <f t="shared" si="61"/>
        <v/>
      </c>
      <c r="AW28" s="118" t="str">
        <f t="shared" si="61"/>
        <v/>
      </c>
      <c r="AX28" s="118" t="str">
        <f t="shared" si="61"/>
        <v/>
      </c>
      <c r="AY28" s="118" t="str">
        <f t="shared" si="61"/>
        <v/>
      </c>
      <c r="AZ28" s="118" t="str">
        <f t="shared" si="61"/>
        <v/>
      </c>
    </row>
    <row r="29" spans="1:52" s="78" customFormat="1">
      <c r="A29" s="114">
        <v>24</v>
      </c>
      <c r="B29" s="115">
        <v>6</v>
      </c>
      <c r="C29" s="115" t="str">
        <f t="shared" si="59"/>
        <v/>
      </c>
      <c r="D29" s="115">
        <f t="shared" si="47"/>
        <v>0</v>
      </c>
      <c r="E29" s="115">
        <f t="shared" si="50"/>
        <v>0</v>
      </c>
      <c r="F29" s="115">
        <f t="shared" si="53"/>
        <v>0</v>
      </c>
      <c r="G29" s="115">
        <v>4</v>
      </c>
      <c r="H29" s="115">
        <f t="shared" si="54"/>
        <v>0</v>
      </c>
      <c r="I29" s="115">
        <f>SUM(H$26:H29)*H29</f>
        <v>0</v>
      </c>
      <c r="J29" s="115">
        <f>SUM(H$26:H$29)</f>
        <v>0</v>
      </c>
      <c r="K29" s="115">
        <f t="shared" si="51"/>
        <v>0</v>
      </c>
      <c r="L29" s="114">
        <f t="shared" si="52"/>
        <v>0</v>
      </c>
      <c r="M29" s="114">
        <f>IF(L29=0,0,SUM(L$6:L29))</f>
        <v>0</v>
      </c>
      <c r="N29" s="116"/>
      <c r="O29" s="116"/>
      <c r="P29" s="116"/>
      <c r="Q29" s="117"/>
      <c r="R29" s="116" t="str">
        <f t="shared" si="42"/>
        <v/>
      </c>
      <c r="S29" s="118" t="str">
        <f t="shared" si="34"/>
        <v/>
      </c>
      <c r="T29" s="118" t="str">
        <f>T28</f>
        <v/>
      </c>
      <c r="U29" s="118" t="str">
        <f t="shared" ref="U29:AH29" si="62">U28</f>
        <v/>
      </c>
      <c r="V29" s="118" t="str">
        <f t="shared" si="62"/>
        <v/>
      </c>
      <c r="W29" s="118" t="str">
        <f t="shared" si="62"/>
        <v/>
      </c>
      <c r="X29" s="119" t="str">
        <f t="shared" si="62"/>
        <v/>
      </c>
      <c r="Y29" s="119" t="str">
        <f>Y28</f>
        <v/>
      </c>
      <c r="Z29" s="118" t="str">
        <f t="shared" si="62"/>
        <v/>
      </c>
      <c r="AA29" s="118" t="str">
        <f t="shared" si="62"/>
        <v/>
      </c>
      <c r="AB29" s="118" t="str">
        <f t="shared" si="62"/>
        <v/>
      </c>
      <c r="AC29" s="118" t="str">
        <f t="shared" si="62"/>
        <v/>
      </c>
      <c r="AD29" s="118" t="str">
        <f t="shared" si="62"/>
        <v/>
      </c>
      <c r="AE29" s="118" t="str">
        <f t="shared" si="62"/>
        <v/>
      </c>
      <c r="AF29" s="118" t="str">
        <f>AF28</f>
        <v/>
      </c>
      <c r="AG29" s="171"/>
      <c r="AH29" s="118" t="str">
        <f t="shared" si="62"/>
        <v/>
      </c>
      <c r="AI29" s="118" t="str">
        <f>AI28</f>
        <v/>
      </c>
      <c r="AJ29" s="118" t="str">
        <f>AJ28</f>
        <v/>
      </c>
      <c r="AK29" s="118" t="str">
        <f>AK28</f>
        <v/>
      </c>
      <c r="AL29" s="118" t="str">
        <f>AL28</f>
        <v/>
      </c>
      <c r="AM29" s="118" t="str">
        <f>IF(追加記入欄!AQ72,4,"")</f>
        <v/>
      </c>
      <c r="AN29" s="118" t="str">
        <f>IF(追加記入欄!AE73=0,"",追加記入欄!AE73)</f>
        <v/>
      </c>
      <c r="AO29" s="118" t="str">
        <f>IF(追加記入欄!AE74="","",追加記入欄!AE74)</f>
        <v/>
      </c>
      <c r="AP29" s="170"/>
      <c r="AQ29" s="170"/>
      <c r="AR29" s="118" t="str">
        <f t="shared" si="1"/>
        <v/>
      </c>
      <c r="AS29" s="118" t="str">
        <f t="shared" ref="AS29:AZ29" si="63">AS28</f>
        <v/>
      </c>
      <c r="AT29" s="118" t="str">
        <f t="shared" si="63"/>
        <v/>
      </c>
      <c r="AU29" s="118" t="str">
        <f t="shared" si="63"/>
        <v/>
      </c>
      <c r="AV29" s="118" t="str">
        <f t="shared" si="63"/>
        <v/>
      </c>
      <c r="AW29" s="118" t="str">
        <f t="shared" si="63"/>
        <v/>
      </c>
      <c r="AX29" s="118" t="str">
        <f t="shared" si="63"/>
        <v/>
      </c>
      <c r="AY29" s="118" t="str">
        <f t="shared" si="63"/>
        <v/>
      </c>
      <c r="AZ29" s="118" t="str">
        <f t="shared" si="63"/>
        <v/>
      </c>
    </row>
    <row r="30" spans="1:52" s="126" customFormat="1">
      <c r="A30" s="120">
        <v>25</v>
      </c>
      <c r="B30" s="121">
        <v>7</v>
      </c>
      <c r="C30" s="121" t="str">
        <f>IF(追加記入欄!BJ10="", "", 追加記入欄!BJ10)</f>
        <v/>
      </c>
      <c r="D30" s="121">
        <f t="shared" si="47"/>
        <v>0</v>
      </c>
      <c r="E30" s="121">
        <f t="shared" si="50"/>
        <v>0</v>
      </c>
      <c r="F30" s="121">
        <f>IF(E30&gt;1,D30,0)</f>
        <v>0</v>
      </c>
      <c r="G30" s="121">
        <v>1</v>
      </c>
      <c r="H30" s="121">
        <f t="shared" si="54"/>
        <v>0</v>
      </c>
      <c r="I30" s="121">
        <f>SUM(H$30:H30)*H30</f>
        <v>0</v>
      </c>
      <c r="J30" s="121">
        <f>SUM(H$30:H$33)</f>
        <v>0</v>
      </c>
      <c r="K30" s="121">
        <f t="shared" si="51"/>
        <v>0</v>
      </c>
      <c r="L30" s="120">
        <f t="shared" si="52"/>
        <v>0</v>
      </c>
      <c r="M30" s="120">
        <f>IF(L30=0,0,SUM(L$6:L30))</f>
        <v>0</v>
      </c>
      <c r="N30" s="122"/>
      <c r="O30" s="122"/>
      <c r="P30" s="122"/>
      <c r="Q30" s="123"/>
      <c r="R30" s="122" t="str">
        <f t="shared" si="42"/>
        <v/>
      </c>
      <c r="S30" s="124" t="str">
        <f>IF(K30=0,"",K30)</f>
        <v/>
      </c>
      <c r="T30" s="124" t="str">
        <f>T6</f>
        <v/>
      </c>
      <c r="U30" s="124" t="str">
        <f>U6</f>
        <v/>
      </c>
      <c r="V30" s="124" t="str">
        <f>V6</f>
        <v/>
      </c>
      <c r="W30" s="124" t="str">
        <f>IF(追加記入欄!CN4=TRUE,1,IF(追加記入欄!CO4=TRUE,2,IF(追加記入欄!CP4=TRUE,3,IF(追加記入欄!CQ4=TRUE,4,""))))</f>
        <v/>
      </c>
      <c r="X30" s="125" t="str">
        <f>IF(追加記入欄!BJ7="", "",追加記入欄!BJ7)</f>
        <v/>
      </c>
      <c r="Y30" s="125" t="str">
        <f>IF(追加記入欄!BJ12="", "",追加記入欄!BJ12)</f>
        <v/>
      </c>
      <c r="Z30" s="124" t="str">
        <f>IF(追加記入欄!CN13,1,"")</f>
        <v/>
      </c>
      <c r="AA30" s="124" t="str">
        <f>IF(追加記入欄!BJ14="", "",追加記入欄!BJ14)</f>
        <v/>
      </c>
      <c r="AB30" s="124" t="str">
        <f>IF(ISBLANK(追加記入欄!BK16),"",追加記入欄!BK16)</f>
        <v/>
      </c>
      <c r="AC30" s="125" t="str">
        <f>IF(追加記入欄!BK18="", "",追加記入欄!BK18)</f>
        <v/>
      </c>
      <c r="AD30" s="124" t="str">
        <f>IF(追加記入欄!BK26="", "",追加記入欄!BK26)</f>
        <v/>
      </c>
      <c r="AE30" s="124" t="str">
        <f>IF(追加記入欄!BK30="", "",追加記入欄!BK30)</f>
        <v/>
      </c>
      <c r="AF30" s="124" t="str">
        <f>IF(追加記入欄!BM32="", "",追加記入欄!BM32)</f>
        <v/>
      </c>
      <c r="AG30" s="171"/>
      <c r="AH30" s="124" t="str">
        <f>IF(追加記入欄!CN42,1,IF(追加記入欄!CO42,2,""))</f>
        <v/>
      </c>
      <c r="AI30" s="124" t="str">
        <f>IF(追加記入欄!CN43=TRUE,1,
    IF(追加記入欄!CO43=TRUE,2,
        IF(追加記入欄!CP43=TRUE,3,
            IF(追加記入欄!CN44=TRUE,4,
                IF(追加記入欄!CO44=TRUE,5,"")
            )
        )
    )
)</f>
        <v/>
      </c>
      <c r="AJ30" s="124" t="str">
        <f>IF(追加記入欄!CN45,1,IF(追加記入欄!CO45,2,IF(追加記入欄!CP45,3,"")))</f>
        <v/>
      </c>
      <c r="AK30" s="124" t="str">
        <f>IF(追加記入欄!CN46,1,IF(追加記入欄!CO46,2,IF(追加記入欄!CP46,3,"")))</f>
        <v/>
      </c>
      <c r="AL30" s="124" t="str">
        <f>IF(追加記入欄!CN47,1,IF(追加記入欄!CO47,2,IF(追加記入欄!CP47,3,"")))</f>
        <v/>
      </c>
      <c r="AM30" s="124" t="str">
        <f>IF(追加記入欄!CN48,1,"")</f>
        <v/>
      </c>
      <c r="AN30" s="124" t="str">
        <f>IF(追加記入欄!BJ49=0,"",追加記入欄!BJ49)</f>
        <v/>
      </c>
      <c r="AO30" s="124" t="str">
        <f>IF(追加記入欄!BJ50="","",追加記入欄!BJ50)</f>
        <v/>
      </c>
      <c r="AP30" s="170"/>
      <c r="AQ30" s="170"/>
      <c r="AR30" s="124" t="str">
        <f t="shared" si="1"/>
        <v/>
      </c>
      <c r="AS30" s="124" t="str">
        <f>IF(追加記入欄!BN20="", "", 追加記入欄!BN20)</f>
        <v/>
      </c>
      <c r="AT30" s="124" t="str">
        <f>IF(追加記入欄!BN21="", "", 追加記入欄!BN21)</f>
        <v/>
      </c>
      <c r="AU30" s="124" t="str">
        <f>IF(追加記入欄!BN22="", "", 追加記入欄!BN22)</f>
        <v/>
      </c>
      <c r="AV30" s="124" t="str">
        <f>IF(追加記入欄!BN23="", "", 追加記入欄!BN23)</f>
        <v/>
      </c>
      <c r="AW30" s="124" t="str">
        <f>IF(追加記入欄!BN24="", "", 追加記入欄!BN24)</f>
        <v/>
      </c>
      <c r="AX30" s="124" t="str">
        <f>IF(追加記入欄!BN25="", "", 追加記入欄!BN25)</f>
        <v/>
      </c>
      <c r="AY30" s="124" t="str">
        <f>IF(追加記入欄!CN28,1,"")</f>
        <v/>
      </c>
      <c r="AZ30" s="124" t="str">
        <f>IF(追加記入欄!BJ11="", "", 追加記入欄!BJ11)</f>
        <v/>
      </c>
    </row>
    <row r="31" spans="1:52" s="126" customFormat="1">
      <c r="A31" s="120">
        <v>26</v>
      </c>
      <c r="B31" s="121">
        <v>7</v>
      </c>
      <c r="C31" s="121" t="str">
        <f>C30</f>
        <v/>
      </c>
      <c r="D31" s="121">
        <f t="shared" si="47"/>
        <v>0</v>
      </c>
      <c r="E31" s="121">
        <f t="shared" si="50"/>
        <v>0</v>
      </c>
      <c r="F31" s="121">
        <f t="shared" si="53"/>
        <v>0</v>
      </c>
      <c r="G31" s="121">
        <v>2</v>
      </c>
      <c r="H31" s="121">
        <f t="shared" si="54"/>
        <v>0</v>
      </c>
      <c r="I31" s="121">
        <f>SUM(H$30:H31)*H31</f>
        <v>0</v>
      </c>
      <c r="J31" s="121">
        <f>SUM(H$30:H$33)</f>
        <v>0</v>
      </c>
      <c r="K31" s="121">
        <f t="shared" si="51"/>
        <v>0</v>
      </c>
      <c r="L31" s="120">
        <f t="shared" si="52"/>
        <v>0</v>
      </c>
      <c r="M31" s="120">
        <f>IF(L31=0,0,SUM(L$6:L31))</f>
        <v>0</v>
      </c>
      <c r="N31" s="122"/>
      <c r="O31" s="122"/>
      <c r="P31" s="122"/>
      <c r="Q31" s="123"/>
      <c r="R31" s="122" t="str">
        <f t="shared" si="42"/>
        <v/>
      </c>
      <c r="S31" s="124" t="str">
        <f t="shared" si="34"/>
        <v/>
      </c>
      <c r="T31" s="124" t="str">
        <f t="shared" ref="T31:V31" si="64">T30</f>
        <v/>
      </c>
      <c r="U31" s="124" t="str">
        <f t="shared" si="64"/>
        <v/>
      </c>
      <c r="V31" s="124" t="str">
        <f t="shared" si="64"/>
        <v/>
      </c>
      <c r="W31" s="124" t="str">
        <f>W30</f>
        <v/>
      </c>
      <c r="X31" s="125" t="str">
        <f t="shared" ref="X31" si="65">X30</f>
        <v/>
      </c>
      <c r="Y31" s="125" t="str">
        <f>Y30</f>
        <v/>
      </c>
      <c r="Z31" s="124" t="str">
        <f t="shared" ref="Z31" si="66">Z30</f>
        <v/>
      </c>
      <c r="AA31" s="124" t="str">
        <f>AA30</f>
        <v/>
      </c>
      <c r="AB31" s="124" t="str">
        <f t="shared" ref="AB31:AF31" si="67">AB30</f>
        <v/>
      </c>
      <c r="AC31" s="124" t="str">
        <f t="shared" si="67"/>
        <v/>
      </c>
      <c r="AD31" s="124" t="str">
        <f t="shared" si="67"/>
        <v/>
      </c>
      <c r="AE31" s="124" t="str">
        <f t="shared" si="67"/>
        <v/>
      </c>
      <c r="AF31" s="124" t="str">
        <f t="shared" si="67"/>
        <v/>
      </c>
      <c r="AG31" s="171"/>
      <c r="AH31" s="124" t="str">
        <f>AH30</f>
        <v/>
      </c>
      <c r="AI31" s="124" t="str">
        <f>AI30</f>
        <v/>
      </c>
      <c r="AJ31" s="124" t="str">
        <f>AJ30</f>
        <v/>
      </c>
      <c r="AK31" s="124" t="str">
        <f>AK30</f>
        <v/>
      </c>
      <c r="AL31" s="124" t="str">
        <f>AL30</f>
        <v/>
      </c>
      <c r="AM31" s="124" t="str">
        <f>IF(追加記入欄!CO48,2,"")</f>
        <v/>
      </c>
      <c r="AN31" s="124" t="str">
        <f>IF(追加記入欄!BQ49=0,"",追加記入欄!BQ49)</f>
        <v/>
      </c>
      <c r="AO31" s="124" t="str">
        <f>IF(追加記入欄!BQ50="","",追加記入欄!BQ50)</f>
        <v/>
      </c>
      <c r="AP31" s="170"/>
      <c r="AQ31" s="170"/>
      <c r="AR31" s="124" t="str">
        <f t="shared" si="1"/>
        <v/>
      </c>
      <c r="AS31" s="124" t="str">
        <f t="shared" ref="AS31:AZ31" si="68">AS30</f>
        <v/>
      </c>
      <c r="AT31" s="124" t="str">
        <f>AT30</f>
        <v/>
      </c>
      <c r="AU31" s="124" t="str">
        <f t="shared" si="68"/>
        <v/>
      </c>
      <c r="AV31" s="124" t="str">
        <f t="shared" si="68"/>
        <v/>
      </c>
      <c r="AW31" s="124" t="str">
        <f t="shared" si="68"/>
        <v/>
      </c>
      <c r="AX31" s="124" t="str">
        <f t="shared" si="68"/>
        <v/>
      </c>
      <c r="AY31" s="124" t="str">
        <f t="shared" si="68"/>
        <v/>
      </c>
      <c r="AZ31" s="124" t="str">
        <f t="shared" si="68"/>
        <v/>
      </c>
    </row>
    <row r="32" spans="1:52" s="126" customFormat="1">
      <c r="A32" s="120">
        <v>27</v>
      </c>
      <c r="B32" s="121">
        <v>7</v>
      </c>
      <c r="C32" s="121" t="str">
        <f t="shared" ref="C32:C33" si="69">C31</f>
        <v/>
      </c>
      <c r="D32" s="121">
        <f t="shared" si="47"/>
        <v>0</v>
      </c>
      <c r="E32" s="121">
        <f t="shared" si="50"/>
        <v>0</v>
      </c>
      <c r="F32" s="121">
        <f t="shared" si="53"/>
        <v>0</v>
      </c>
      <c r="G32" s="121">
        <v>3</v>
      </c>
      <c r="H32" s="121">
        <f t="shared" si="54"/>
        <v>0</v>
      </c>
      <c r="I32" s="121">
        <f>SUM(H$30:H32)*H32</f>
        <v>0</v>
      </c>
      <c r="J32" s="121">
        <f>SUM(H$30:H$33)</f>
        <v>0</v>
      </c>
      <c r="K32" s="121">
        <f t="shared" si="51"/>
        <v>0</v>
      </c>
      <c r="L32" s="120">
        <f t="shared" si="52"/>
        <v>0</v>
      </c>
      <c r="M32" s="120">
        <f>IF(L32=0,0,SUM(L$6:L32))</f>
        <v>0</v>
      </c>
      <c r="N32" s="122"/>
      <c r="O32" s="122"/>
      <c r="P32" s="122"/>
      <c r="Q32" s="123"/>
      <c r="R32" s="122" t="str">
        <f t="shared" si="42"/>
        <v/>
      </c>
      <c r="S32" s="124" t="str">
        <f t="shared" si="34"/>
        <v/>
      </c>
      <c r="T32" s="124" t="str">
        <f>T31</f>
        <v/>
      </c>
      <c r="U32" s="124" t="str">
        <f t="shared" ref="U32:V33" si="70">U31</f>
        <v/>
      </c>
      <c r="V32" s="124" t="str">
        <f t="shared" si="70"/>
        <v/>
      </c>
      <c r="W32" s="124" t="str">
        <f>W31</f>
        <v/>
      </c>
      <c r="X32" s="125" t="str">
        <f>X31</f>
        <v/>
      </c>
      <c r="Y32" s="125" t="str">
        <f>Y31</f>
        <v/>
      </c>
      <c r="Z32" s="124" t="str">
        <f>Z31</f>
        <v/>
      </c>
      <c r="AA32" s="124" t="str">
        <f>AA31</f>
        <v/>
      </c>
      <c r="AB32" s="124" t="str">
        <f t="shared" ref="AB32:AF32" si="71">AB31</f>
        <v/>
      </c>
      <c r="AC32" s="124" t="str">
        <f t="shared" si="71"/>
        <v/>
      </c>
      <c r="AD32" s="124" t="str">
        <f t="shared" si="71"/>
        <v/>
      </c>
      <c r="AE32" s="124" t="str">
        <f t="shared" si="71"/>
        <v/>
      </c>
      <c r="AF32" s="124" t="str">
        <f t="shared" si="71"/>
        <v/>
      </c>
      <c r="AG32" s="171"/>
      <c r="AH32" s="124" t="str">
        <f t="shared" ref="AH32:AH33" si="72">AH31</f>
        <v/>
      </c>
      <c r="AI32" s="124" t="str">
        <f t="shared" ref="AI32:AL33" si="73">AI31</f>
        <v/>
      </c>
      <c r="AJ32" s="124" t="str">
        <f t="shared" si="73"/>
        <v/>
      </c>
      <c r="AK32" s="124" t="str">
        <f t="shared" si="73"/>
        <v/>
      </c>
      <c r="AL32" s="124" t="str">
        <f t="shared" si="73"/>
        <v/>
      </c>
      <c r="AM32" s="124" t="str">
        <f>IF(追加記入欄!CP48,3,"")</f>
        <v/>
      </c>
      <c r="AN32" s="124" t="str">
        <f>IF(追加記入欄!BX49=0,"",追加記入欄!BX49)</f>
        <v/>
      </c>
      <c r="AO32" s="124" t="str">
        <f>IF(追加記入欄!BX50="","",追加記入欄!BX50)</f>
        <v/>
      </c>
      <c r="AP32" s="170"/>
      <c r="AQ32" s="170"/>
      <c r="AR32" s="124" t="str">
        <f t="shared" si="1"/>
        <v/>
      </c>
      <c r="AS32" s="124" t="str">
        <f t="shared" ref="AS32:AZ32" si="74">AS31</f>
        <v/>
      </c>
      <c r="AT32" s="124" t="str">
        <f t="shared" si="74"/>
        <v/>
      </c>
      <c r="AU32" s="124" t="str">
        <f t="shared" si="74"/>
        <v/>
      </c>
      <c r="AV32" s="124" t="str">
        <f t="shared" si="74"/>
        <v/>
      </c>
      <c r="AW32" s="124" t="str">
        <f t="shared" si="74"/>
        <v/>
      </c>
      <c r="AX32" s="124" t="str">
        <f t="shared" si="74"/>
        <v/>
      </c>
      <c r="AY32" s="124" t="str">
        <f t="shared" si="74"/>
        <v/>
      </c>
      <c r="AZ32" s="124" t="str">
        <f t="shared" si="74"/>
        <v/>
      </c>
    </row>
    <row r="33" spans="1:52" s="126" customFormat="1">
      <c r="A33" s="120">
        <v>28</v>
      </c>
      <c r="B33" s="121">
        <v>7</v>
      </c>
      <c r="C33" s="121" t="str">
        <f t="shared" si="69"/>
        <v/>
      </c>
      <c r="D33" s="121">
        <f t="shared" si="47"/>
        <v>0</v>
      </c>
      <c r="E33" s="121">
        <f t="shared" si="50"/>
        <v>0</v>
      </c>
      <c r="F33" s="121">
        <f t="shared" si="53"/>
        <v>0</v>
      </c>
      <c r="G33" s="121">
        <v>4</v>
      </c>
      <c r="H33" s="121">
        <f t="shared" si="54"/>
        <v>0</v>
      </c>
      <c r="I33" s="121">
        <f>SUM(H$30:H33)*H33</f>
        <v>0</v>
      </c>
      <c r="J33" s="121">
        <f>SUM(H$30:H$33)</f>
        <v>0</v>
      </c>
      <c r="K33" s="121">
        <f t="shared" si="51"/>
        <v>0</v>
      </c>
      <c r="L33" s="120">
        <f t="shared" si="52"/>
        <v>0</v>
      </c>
      <c r="M33" s="120">
        <f>IF(L33=0,0,SUM(L$6:L33))</f>
        <v>0</v>
      </c>
      <c r="N33" s="122"/>
      <c r="O33" s="122"/>
      <c r="P33" s="122"/>
      <c r="Q33" s="123"/>
      <c r="R33" s="122" t="str">
        <f t="shared" si="42"/>
        <v/>
      </c>
      <c r="S33" s="124" t="str">
        <f t="shared" si="34"/>
        <v/>
      </c>
      <c r="T33" s="124" t="str">
        <f>T32</f>
        <v/>
      </c>
      <c r="U33" s="124" t="str">
        <f t="shared" si="70"/>
        <v/>
      </c>
      <c r="V33" s="124" t="str">
        <f t="shared" si="70"/>
        <v/>
      </c>
      <c r="W33" s="124" t="str">
        <f>W32</f>
        <v/>
      </c>
      <c r="X33" s="125" t="str">
        <f>X32</f>
        <v/>
      </c>
      <c r="Y33" s="125" t="str">
        <f>Y32</f>
        <v/>
      </c>
      <c r="Z33" s="124" t="str">
        <f>Z32</f>
        <v/>
      </c>
      <c r="AA33" s="124" t="str">
        <f>AA32</f>
        <v/>
      </c>
      <c r="AB33" s="124" t="str">
        <f t="shared" ref="AB33:AF33" si="75">AB32</f>
        <v/>
      </c>
      <c r="AC33" s="124" t="str">
        <f t="shared" si="75"/>
        <v/>
      </c>
      <c r="AD33" s="124" t="str">
        <f t="shared" si="75"/>
        <v/>
      </c>
      <c r="AE33" s="124" t="str">
        <f t="shared" si="75"/>
        <v/>
      </c>
      <c r="AF33" s="124" t="str">
        <f t="shared" si="75"/>
        <v/>
      </c>
      <c r="AG33" s="171"/>
      <c r="AH33" s="124" t="str">
        <f t="shared" si="72"/>
        <v/>
      </c>
      <c r="AI33" s="124" t="str">
        <f t="shared" si="73"/>
        <v/>
      </c>
      <c r="AJ33" s="124" t="str">
        <f t="shared" si="73"/>
        <v/>
      </c>
      <c r="AK33" s="124" t="str">
        <f t="shared" si="73"/>
        <v/>
      </c>
      <c r="AL33" s="124" t="str">
        <f t="shared" si="73"/>
        <v/>
      </c>
      <c r="AM33" s="124" t="str">
        <f>IF(追加記入欄!CQ48,4,"")</f>
        <v/>
      </c>
      <c r="AN33" s="124" t="str">
        <f>IF(追加記入欄!CE49=0,"",追加記入欄!CE49)</f>
        <v/>
      </c>
      <c r="AO33" s="124" t="str">
        <f>IF(追加記入欄!CE50="","",追加記入欄!CE50)</f>
        <v/>
      </c>
      <c r="AP33" s="170"/>
      <c r="AQ33" s="170"/>
      <c r="AR33" s="124" t="str">
        <f t="shared" si="1"/>
        <v/>
      </c>
      <c r="AS33" s="124" t="str">
        <f t="shared" ref="AS33:AZ33" si="76">AS32</f>
        <v/>
      </c>
      <c r="AT33" s="124" t="str">
        <f t="shared" si="76"/>
        <v/>
      </c>
      <c r="AU33" s="124" t="str">
        <f t="shared" si="76"/>
        <v/>
      </c>
      <c r="AV33" s="124" t="str">
        <f t="shared" si="76"/>
        <v/>
      </c>
      <c r="AW33" s="124" t="str">
        <f t="shared" si="76"/>
        <v/>
      </c>
      <c r="AX33" s="124" t="str">
        <f t="shared" si="76"/>
        <v/>
      </c>
      <c r="AY33" s="124" t="str">
        <f t="shared" si="76"/>
        <v/>
      </c>
      <c r="AZ33" s="124" t="str">
        <f t="shared" si="76"/>
        <v/>
      </c>
    </row>
    <row r="34" spans="1:52" s="127" customFormat="1">
      <c r="A34" s="104">
        <v>29</v>
      </c>
      <c r="B34" s="105">
        <v>8</v>
      </c>
      <c r="C34" s="105" t="str">
        <f>IF(追加記入欄!BS10="", "", 追加記入欄!BS10)</f>
        <v/>
      </c>
      <c r="D34" s="105">
        <f t="shared" si="47"/>
        <v>0</v>
      </c>
      <c r="E34" s="105">
        <f t="shared" si="50"/>
        <v>0</v>
      </c>
      <c r="F34" s="105">
        <f t="shared" si="53"/>
        <v>0</v>
      </c>
      <c r="G34" s="105">
        <v>1</v>
      </c>
      <c r="H34" s="105">
        <f t="shared" si="54"/>
        <v>0</v>
      </c>
      <c r="I34" s="105">
        <f>SUM(H$34:H34)*H34</f>
        <v>0</v>
      </c>
      <c r="J34" s="105">
        <f>SUM(H$34:H$37)</f>
        <v>0</v>
      </c>
      <c r="K34" s="105">
        <f t="shared" si="51"/>
        <v>0</v>
      </c>
      <c r="L34" s="104">
        <f t="shared" si="52"/>
        <v>0</v>
      </c>
      <c r="M34" s="104">
        <f>IF(L34=0,0,SUM(L$6:L34))</f>
        <v>0</v>
      </c>
      <c r="N34" s="106"/>
      <c r="O34" s="106"/>
      <c r="P34" s="106"/>
      <c r="Q34" s="107"/>
      <c r="R34" s="106" t="str">
        <f t="shared" si="42"/>
        <v/>
      </c>
      <c r="S34" s="103" t="str">
        <f>IF(K34=0,"",K34)</f>
        <v/>
      </c>
      <c r="T34" s="103" t="str">
        <f>T6</f>
        <v/>
      </c>
      <c r="U34" s="103" t="str">
        <f>U6</f>
        <v/>
      </c>
      <c r="V34" s="103" t="str">
        <f>V6</f>
        <v/>
      </c>
      <c r="W34" s="103" t="str">
        <f>W30</f>
        <v/>
      </c>
      <c r="X34" s="108" t="str">
        <f>IF(追加記入欄!BJ7="", "",追加記入欄!BJ7)</f>
        <v/>
      </c>
      <c r="Y34" s="108" t="str">
        <f>IF(追加記入欄!BS12="", "",追加記入欄!BS12)</f>
        <v/>
      </c>
      <c r="Z34" s="103" t="str">
        <f>IF(追加記入欄!CO13,1,"")</f>
        <v/>
      </c>
      <c r="AA34" s="103" t="str">
        <f>IF(追加記入欄!BS14="", "",追加記入欄!BS14)</f>
        <v/>
      </c>
      <c r="AB34" s="103" t="str">
        <f>IF(ISBLANK(追加記入欄!BT16),"",追加記入欄!BT16)</f>
        <v/>
      </c>
      <c r="AC34" s="108" t="str">
        <f>IF(追加記入欄!BT18="", "",追加記入欄!BT18)</f>
        <v/>
      </c>
      <c r="AD34" s="103" t="str">
        <f>IF(追加記入欄!BT26="", "",追加記入欄!BT26)</f>
        <v/>
      </c>
      <c r="AE34" s="103" t="str">
        <f>IF(追加記入欄!BT30="", "",追加記入欄!BT30)</f>
        <v/>
      </c>
      <c r="AF34" s="103" t="str">
        <f>IF(追加記入欄!BV32="", "",追加記入欄!BV32)</f>
        <v/>
      </c>
      <c r="AG34" s="171"/>
      <c r="AH34" s="103" t="str">
        <f>IF(追加記入欄!CN54,1,IF(追加記入欄!CO54,2,""))</f>
        <v/>
      </c>
      <c r="AI34" s="103" t="str">
        <f>IF(追加記入欄!CN55=TRUE,1,
    IF(追加記入欄!CO55=TRUE,2,
        IF(追加記入欄!CP55=TRUE,3,
            IF(追加記入欄!CN56=TRUE,4,
                IF(追加記入欄!CO56=TRUE,5,"")
            )
        )
    )
)</f>
        <v/>
      </c>
      <c r="AJ34" s="103" t="str">
        <f>IF(追加記入欄!CN57,1,IF(追加記入欄!CO57,2,IF(追加記入欄!CP57,3,"")))</f>
        <v/>
      </c>
      <c r="AK34" s="103" t="str">
        <f>IF(追加記入欄!CN58,1,IF(追加記入欄!CO58,2,IF(追加記入欄!CP58,3,"")))</f>
        <v/>
      </c>
      <c r="AL34" s="103" t="str">
        <f>IF(追加記入欄!CN59,1,IF(追加記入欄!CO59,2,IF(追加記入欄!CP59,3,"")))</f>
        <v/>
      </c>
      <c r="AM34" s="103" t="str">
        <f>IF(追加記入欄!CN60,1,"")</f>
        <v/>
      </c>
      <c r="AN34" s="103" t="str">
        <f>IF(追加記入欄!BJ61=0,"",追加記入欄!BJ61)</f>
        <v/>
      </c>
      <c r="AO34" s="103" t="str">
        <f>IF(追加記入欄!BJ62="","",追加記入欄!BJ62)</f>
        <v/>
      </c>
      <c r="AP34" s="170"/>
      <c r="AQ34" s="170"/>
      <c r="AR34" s="103" t="str">
        <f t="shared" si="1"/>
        <v/>
      </c>
      <c r="AS34" s="103" t="str">
        <f>IF(追加記入欄!BW20="", "", 追加記入欄!BW20)</f>
        <v/>
      </c>
      <c r="AT34" s="103" t="str">
        <f>IF(追加記入欄!BW21="", "", 追加記入欄!BW21)</f>
        <v/>
      </c>
      <c r="AU34" s="103" t="str">
        <f>IF(追加記入欄!BW22="", "", 追加記入欄!BW22)</f>
        <v/>
      </c>
      <c r="AV34" s="103" t="str">
        <f>IF(追加記入欄!BW23="", "", 追加記入欄!BW23)</f>
        <v/>
      </c>
      <c r="AW34" s="103" t="str">
        <f>IF(追加記入欄!BW24="", "", 追加記入欄!BW24)</f>
        <v/>
      </c>
      <c r="AX34" s="103" t="str">
        <f>IF(追加記入欄!BW25="", "", 追加記入欄!BW25)</f>
        <v/>
      </c>
      <c r="AY34" s="103" t="str">
        <f>IF(追加記入欄!CO28,1,"")</f>
        <v/>
      </c>
      <c r="AZ34" s="103" t="str">
        <f>IF(追加記入欄!BS11="", "", 追加記入欄!BS11)</f>
        <v/>
      </c>
    </row>
    <row r="35" spans="1:52" s="127" customFormat="1">
      <c r="A35" s="104">
        <v>30</v>
      </c>
      <c r="B35" s="105">
        <v>8</v>
      </c>
      <c r="C35" s="105" t="str">
        <f>C34</f>
        <v/>
      </c>
      <c r="D35" s="105">
        <f t="shared" si="47"/>
        <v>0</v>
      </c>
      <c r="E35" s="105">
        <f t="shared" si="50"/>
        <v>0</v>
      </c>
      <c r="F35" s="105">
        <f t="shared" si="53"/>
        <v>0</v>
      </c>
      <c r="G35" s="105">
        <v>2</v>
      </c>
      <c r="H35" s="105">
        <f t="shared" si="54"/>
        <v>0</v>
      </c>
      <c r="I35" s="105">
        <f>SUM(H$34:H35)*H35</f>
        <v>0</v>
      </c>
      <c r="J35" s="105">
        <f>SUM(H$34:H$37)</f>
        <v>0</v>
      </c>
      <c r="K35" s="105">
        <f t="shared" si="51"/>
        <v>0</v>
      </c>
      <c r="L35" s="104">
        <f t="shared" si="52"/>
        <v>0</v>
      </c>
      <c r="M35" s="104">
        <f>IF(L35=0,0,SUM(L$6:L35))</f>
        <v>0</v>
      </c>
      <c r="N35" s="106"/>
      <c r="O35" s="106"/>
      <c r="P35" s="106"/>
      <c r="Q35" s="107"/>
      <c r="R35" s="106" t="str">
        <f t="shared" si="42"/>
        <v/>
      </c>
      <c r="S35" s="103" t="str">
        <f t="shared" si="34"/>
        <v/>
      </c>
      <c r="T35" s="103" t="str">
        <f t="shared" ref="T35:AF35" si="77">T34</f>
        <v/>
      </c>
      <c r="U35" s="103" t="str">
        <f t="shared" si="77"/>
        <v/>
      </c>
      <c r="V35" s="103" t="str">
        <f t="shared" si="77"/>
        <v/>
      </c>
      <c r="W35" s="103" t="str">
        <f t="shared" si="77"/>
        <v/>
      </c>
      <c r="X35" s="108" t="str">
        <f t="shared" si="77"/>
        <v/>
      </c>
      <c r="Y35" s="108" t="str">
        <f t="shared" si="77"/>
        <v/>
      </c>
      <c r="Z35" s="103" t="str">
        <f t="shared" si="77"/>
        <v/>
      </c>
      <c r="AA35" s="103" t="str">
        <f t="shared" si="77"/>
        <v/>
      </c>
      <c r="AB35" s="103" t="str">
        <f t="shared" si="77"/>
        <v/>
      </c>
      <c r="AC35" s="103" t="str">
        <f t="shared" si="77"/>
        <v/>
      </c>
      <c r="AD35" s="103" t="str">
        <f t="shared" si="77"/>
        <v/>
      </c>
      <c r="AE35" s="103" t="str">
        <f t="shared" si="77"/>
        <v/>
      </c>
      <c r="AF35" s="103" t="str">
        <f t="shared" si="77"/>
        <v/>
      </c>
      <c r="AG35" s="171"/>
      <c r="AH35" s="103" t="str">
        <f t="shared" ref="AH35:AL37" si="78">AH34</f>
        <v/>
      </c>
      <c r="AI35" s="103" t="str">
        <f t="shared" si="78"/>
        <v/>
      </c>
      <c r="AJ35" s="103" t="str">
        <f t="shared" si="78"/>
        <v/>
      </c>
      <c r="AK35" s="103" t="str">
        <f t="shared" si="78"/>
        <v/>
      </c>
      <c r="AL35" s="103" t="str">
        <f t="shared" si="78"/>
        <v/>
      </c>
      <c r="AM35" s="103" t="str">
        <f>IF(追加記入欄!CO60,2,"")</f>
        <v/>
      </c>
      <c r="AN35" s="103" t="str">
        <f>IF(追加記入欄!BQ61=0,"",追加記入欄!BQ61)</f>
        <v/>
      </c>
      <c r="AO35" s="103" t="str">
        <f>IF(追加記入欄!BQ62="","",追加記入欄!BQ62)</f>
        <v/>
      </c>
      <c r="AP35" s="170"/>
      <c r="AQ35" s="170"/>
      <c r="AR35" s="103" t="str">
        <f t="shared" si="1"/>
        <v/>
      </c>
      <c r="AS35" s="103" t="str">
        <f t="shared" ref="AS35:AZ35" si="79">AS34</f>
        <v/>
      </c>
      <c r="AT35" s="103" t="str">
        <f t="shared" si="79"/>
        <v/>
      </c>
      <c r="AU35" s="103" t="str">
        <f t="shared" si="79"/>
        <v/>
      </c>
      <c r="AV35" s="103" t="str">
        <f t="shared" si="79"/>
        <v/>
      </c>
      <c r="AW35" s="103" t="str">
        <f t="shared" si="79"/>
        <v/>
      </c>
      <c r="AX35" s="103" t="str">
        <f t="shared" si="79"/>
        <v/>
      </c>
      <c r="AY35" s="103" t="str">
        <f t="shared" si="79"/>
        <v/>
      </c>
      <c r="AZ35" s="103" t="str">
        <f t="shared" si="79"/>
        <v/>
      </c>
    </row>
    <row r="36" spans="1:52" s="127" customFormat="1">
      <c r="A36" s="104">
        <v>31</v>
      </c>
      <c r="B36" s="105">
        <v>8</v>
      </c>
      <c r="C36" s="105" t="str">
        <f>C35</f>
        <v/>
      </c>
      <c r="D36" s="105">
        <f t="shared" si="47"/>
        <v>0</v>
      </c>
      <c r="E36" s="105">
        <f t="shared" si="50"/>
        <v>0</v>
      </c>
      <c r="F36" s="105">
        <f t="shared" si="53"/>
        <v>0</v>
      </c>
      <c r="G36" s="105">
        <v>3</v>
      </c>
      <c r="H36" s="105">
        <f t="shared" si="54"/>
        <v>0</v>
      </c>
      <c r="I36" s="105">
        <f>SUM(H$34:H36)*H36</f>
        <v>0</v>
      </c>
      <c r="J36" s="105">
        <f>SUM(H$34:H$37)</f>
        <v>0</v>
      </c>
      <c r="K36" s="105">
        <f t="shared" si="51"/>
        <v>0</v>
      </c>
      <c r="L36" s="104">
        <f t="shared" si="52"/>
        <v>0</v>
      </c>
      <c r="M36" s="104">
        <f>IF(L36=0,0,SUM(L$6:L36))</f>
        <v>0</v>
      </c>
      <c r="N36" s="106"/>
      <c r="O36" s="106"/>
      <c r="P36" s="106"/>
      <c r="Q36" s="107"/>
      <c r="R36" s="106" t="str">
        <f t="shared" si="42"/>
        <v/>
      </c>
      <c r="S36" s="103" t="str">
        <f t="shared" si="34"/>
        <v/>
      </c>
      <c r="T36" s="103" t="str">
        <f>T35</f>
        <v/>
      </c>
      <c r="U36" s="103" t="str">
        <f t="shared" ref="U36:X37" si="80">U35</f>
        <v/>
      </c>
      <c r="V36" s="103" t="str">
        <f t="shared" si="80"/>
        <v/>
      </c>
      <c r="W36" s="103" t="str">
        <f>W35</f>
        <v/>
      </c>
      <c r="X36" s="108" t="str">
        <f>X35</f>
        <v/>
      </c>
      <c r="Y36" s="108" t="str">
        <f>Y35</f>
        <v/>
      </c>
      <c r="Z36" s="103" t="str">
        <f t="shared" ref="Z36" si="81">Z35</f>
        <v/>
      </c>
      <c r="AA36" s="103" t="str">
        <f>AA35</f>
        <v/>
      </c>
      <c r="AB36" s="103" t="str">
        <f t="shared" ref="AB36:AF36" si="82">AB35</f>
        <v/>
      </c>
      <c r="AC36" s="103" t="str">
        <f t="shared" si="82"/>
        <v/>
      </c>
      <c r="AD36" s="103" t="str">
        <f t="shared" si="82"/>
        <v/>
      </c>
      <c r="AE36" s="103" t="str">
        <f t="shared" si="82"/>
        <v/>
      </c>
      <c r="AF36" s="103" t="str">
        <f t="shared" si="82"/>
        <v/>
      </c>
      <c r="AG36" s="171"/>
      <c r="AH36" s="103" t="str">
        <f t="shared" si="78"/>
        <v/>
      </c>
      <c r="AI36" s="103" t="str">
        <f t="shared" si="78"/>
        <v/>
      </c>
      <c r="AJ36" s="103" t="str">
        <f t="shared" si="78"/>
        <v/>
      </c>
      <c r="AK36" s="103" t="str">
        <f t="shared" si="78"/>
        <v/>
      </c>
      <c r="AL36" s="103" t="str">
        <f t="shared" si="78"/>
        <v/>
      </c>
      <c r="AM36" s="103" t="str">
        <f>IF(追加記入欄!CP60,3,"")</f>
        <v/>
      </c>
      <c r="AN36" s="103" t="str">
        <f>IF(追加記入欄!BX61=0,"",追加記入欄!BX61)</f>
        <v/>
      </c>
      <c r="AO36" s="103" t="str">
        <f>IF(追加記入欄!BX62="","",追加記入欄!BX62)</f>
        <v/>
      </c>
      <c r="AP36" s="170"/>
      <c r="AQ36" s="170"/>
      <c r="AR36" s="103" t="str">
        <f t="shared" si="1"/>
        <v/>
      </c>
      <c r="AS36" s="103" t="str">
        <f t="shared" ref="AS36:AZ36" si="83">AS35</f>
        <v/>
      </c>
      <c r="AT36" s="103" t="str">
        <f t="shared" si="83"/>
        <v/>
      </c>
      <c r="AU36" s="103" t="str">
        <f t="shared" si="83"/>
        <v/>
      </c>
      <c r="AV36" s="103" t="str">
        <f t="shared" si="83"/>
        <v/>
      </c>
      <c r="AW36" s="103" t="str">
        <f t="shared" si="83"/>
        <v/>
      </c>
      <c r="AX36" s="103" t="str">
        <f t="shared" si="83"/>
        <v/>
      </c>
      <c r="AY36" s="103" t="str">
        <f t="shared" si="83"/>
        <v/>
      </c>
      <c r="AZ36" s="103" t="str">
        <f t="shared" si="83"/>
        <v/>
      </c>
    </row>
    <row r="37" spans="1:52" s="127" customFormat="1">
      <c r="A37" s="104">
        <v>32</v>
      </c>
      <c r="B37" s="105">
        <v>8</v>
      </c>
      <c r="C37" s="105" t="str">
        <f>C36</f>
        <v/>
      </c>
      <c r="D37" s="105">
        <f t="shared" si="47"/>
        <v>0</v>
      </c>
      <c r="E37" s="105">
        <f t="shared" si="50"/>
        <v>0</v>
      </c>
      <c r="F37" s="105">
        <f>IF(E37&gt;1,D37,0)</f>
        <v>0</v>
      </c>
      <c r="G37" s="105">
        <v>4</v>
      </c>
      <c r="H37" s="105">
        <f t="shared" si="54"/>
        <v>0</v>
      </c>
      <c r="I37" s="105">
        <f>SUM(H$34:H37)*H37</f>
        <v>0</v>
      </c>
      <c r="J37" s="105">
        <f>SUM(H$34:H$37)</f>
        <v>0</v>
      </c>
      <c r="K37" s="105">
        <f t="shared" si="51"/>
        <v>0</v>
      </c>
      <c r="L37" s="104">
        <f t="shared" si="52"/>
        <v>0</v>
      </c>
      <c r="M37" s="104">
        <f>IF(L37=0,0,SUM(L$6:L37))</f>
        <v>0</v>
      </c>
      <c r="N37" s="106"/>
      <c r="O37" s="106"/>
      <c r="P37" s="106"/>
      <c r="Q37" s="107"/>
      <c r="R37" s="106" t="str">
        <f t="shared" si="42"/>
        <v/>
      </c>
      <c r="S37" s="103" t="str">
        <f t="shared" si="34"/>
        <v/>
      </c>
      <c r="T37" s="103" t="str">
        <f>T36</f>
        <v/>
      </c>
      <c r="U37" s="103" t="str">
        <f t="shared" si="80"/>
        <v/>
      </c>
      <c r="V37" s="103" t="str">
        <f t="shared" si="80"/>
        <v/>
      </c>
      <c r="W37" s="103" t="str">
        <f t="shared" si="80"/>
        <v/>
      </c>
      <c r="X37" s="108" t="str">
        <f t="shared" si="80"/>
        <v/>
      </c>
      <c r="Y37" s="108" t="str">
        <f>Y36</f>
        <v/>
      </c>
      <c r="Z37" s="103" t="str">
        <f t="shared" ref="Z37:AF37" si="84">Z36</f>
        <v/>
      </c>
      <c r="AA37" s="103" t="str">
        <f t="shared" si="84"/>
        <v/>
      </c>
      <c r="AB37" s="103" t="str">
        <f t="shared" si="84"/>
        <v/>
      </c>
      <c r="AC37" s="103" t="str">
        <f t="shared" si="84"/>
        <v/>
      </c>
      <c r="AD37" s="103" t="str">
        <f t="shared" si="84"/>
        <v/>
      </c>
      <c r="AE37" s="103" t="str">
        <f t="shared" si="84"/>
        <v/>
      </c>
      <c r="AF37" s="103" t="str">
        <f t="shared" si="84"/>
        <v/>
      </c>
      <c r="AG37" s="171"/>
      <c r="AH37" s="103" t="str">
        <f t="shared" si="78"/>
        <v/>
      </c>
      <c r="AI37" s="103" t="str">
        <f t="shared" si="78"/>
        <v/>
      </c>
      <c r="AJ37" s="103" t="str">
        <f t="shared" si="78"/>
        <v/>
      </c>
      <c r="AK37" s="103" t="str">
        <f t="shared" si="78"/>
        <v/>
      </c>
      <c r="AL37" s="103" t="str">
        <f t="shared" si="78"/>
        <v/>
      </c>
      <c r="AM37" s="103" t="str">
        <f>IF(追加記入欄!CQ60,4,"")</f>
        <v/>
      </c>
      <c r="AN37" s="103" t="str">
        <f>IF(追加記入欄!CE61=0,"",追加記入欄!CE61)</f>
        <v/>
      </c>
      <c r="AO37" s="103" t="str">
        <f>IF(追加記入欄!CE62="","",追加記入欄!CE62)</f>
        <v/>
      </c>
      <c r="AP37" s="170"/>
      <c r="AQ37" s="170"/>
      <c r="AR37" s="103" t="str">
        <f t="shared" si="1"/>
        <v/>
      </c>
      <c r="AS37" s="103" t="str">
        <f t="shared" ref="AS37:AZ37" si="85">AS36</f>
        <v/>
      </c>
      <c r="AT37" s="103" t="str">
        <f t="shared" si="85"/>
        <v/>
      </c>
      <c r="AU37" s="103" t="str">
        <f t="shared" si="85"/>
        <v/>
      </c>
      <c r="AV37" s="103" t="str">
        <f t="shared" si="85"/>
        <v/>
      </c>
      <c r="AW37" s="103" t="str">
        <f t="shared" si="85"/>
        <v/>
      </c>
      <c r="AX37" s="103" t="str">
        <f t="shared" si="85"/>
        <v/>
      </c>
      <c r="AY37" s="103" t="str">
        <f t="shared" si="85"/>
        <v/>
      </c>
      <c r="AZ37" s="103" t="str">
        <f t="shared" si="85"/>
        <v/>
      </c>
    </row>
    <row r="38" spans="1:52" s="128" customFormat="1">
      <c r="A38" s="109">
        <v>33</v>
      </c>
      <c r="B38" s="110">
        <v>9</v>
      </c>
      <c r="C38" s="110" t="str">
        <f>IF(追加記入欄!CB10="", "", 追加記入欄!CB10)</f>
        <v/>
      </c>
      <c r="D38" s="110">
        <f>IF(C38="",0,1)</f>
        <v>0</v>
      </c>
      <c r="E38" s="110">
        <f>E37</f>
        <v>0</v>
      </c>
      <c r="F38" s="110">
        <f t="shared" si="53"/>
        <v>0</v>
      </c>
      <c r="G38" s="110">
        <v>1</v>
      </c>
      <c r="H38" s="110">
        <f>IF(AM38="",0,1)</f>
        <v>0</v>
      </c>
      <c r="I38" s="110">
        <f>SUM(H$38:H38)*H38</f>
        <v>0</v>
      </c>
      <c r="J38" s="110">
        <f>SUM(H$38:H$41)</f>
        <v>0</v>
      </c>
      <c r="K38" s="110">
        <f>IF(J38&gt;1,I38,0)</f>
        <v>0</v>
      </c>
      <c r="L38" s="109">
        <f t="shared" si="52"/>
        <v>0</v>
      </c>
      <c r="M38" s="109">
        <f>IF(L38=0,0,SUM(L$6:L38))</f>
        <v>0</v>
      </c>
      <c r="N38" s="111"/>
      <c r="O38" s="111"/>
      <c r="P38" s="111"/>
      <c r="Q38" s="112"/>
      <c r="R38" s="111" t="str">
        <f t="shared" si="42"/>
        <v/>
      </c>
      <c r="S38" s="102" t="str">
        <f>IF(K38=0,"",K38)</f>
        <v/>
      </c>
      <c r="T38" s="102" t="str">
        <f>T$6</f>
        <v/>
      </c>
      <c r="U38" s="102" t="str">
        <f>U$6</f>
        <v/>
      </c>
      <c r="V38" s="102" t="str">
        <f>V$6</f>
        <v/>
      </c>
      <c r="W38" s="102" t="str">
        <f>W30</f>
        <v/>
      </c>
      <c r="X38" s="113" t="str">
        <f>IF(追加記入欄!BJ7="", "",追加記入欄!BJ7)</f>
        <v/>
      </c>
      <c r="Y38" s="113" t="str">
        <f>IF(追加記入欄!CB12="", "",追加記入欄!CB12)</f>
        <v/>
      </c>
      <c r="Z38" s="102" t="str">
        <f>IF(追加記入欄!CP13,1,"")</f>
        <v/>
      </c>
      <c r="AA38" s="102" t="str">
        <f>IF(追加記入欄!CB14="", "",追加記入欄!CB14)</f>
        <v/>
      </c>
      <c r="AB38" s="102" t="str">
        <f>IF(ISBLANK(追加記入欄!CC16),"",追加記入欄!CC16)</f>
        <v/>
      </c>
      <c r="AC38" s="113" t="str">
        <f>IF(追加記入欄!CC18="", "",追加記入欄!CC18)</f>
        <v/>
      </c>
      <c r="AD38" s="102" t="str">
        <f>IF(追加記入欄!CC26="", "",追加記入欄!CC26)</f>
        <v/>
      </c>
      <c r="AE38" s="102" t="str">
        <f>IF(追加記入欄!CC30="", "",追加記入欄!CC30)</f>
        <v/>
      </c>
      <c r="AF38" s="102" t="str">
        <f>IF(追加記入欄!CE32="", "",追加記入欄!CE32)</f>
        <v/>
      </c>
      <c r="AG38" s="171"/>
      <c r="AH38" s="102" t="str">
        <f>IF(追加記入欄!CN66,1,IF(追加記入欄!CO66,2,""))</f>
        <v/>
      </c>
      <c r="AI38" s="102" t="str">
        <f>IF(追加記入欄!CN67=TRUE,1,
    IF(追加記入欄!CO67=TRUE,2,
        IF(追加記入欄!CP67=TRUE,3,
            IF(追加記入欄!CN68=TRUE,4,
                IF(追加記入欄!CO68=TRUE,5,"")
            )
        )
    )
)</f>
        <v/>
      </c>
      <c r="AJ38" s="102" t="str">
        <f>IF(追加記入欄!CN69,1,IF(追加記入欄!CO69,2,IF(追加記入欄!CP69,3,"")))</f>
        <v/>
      </c>
      <c r="AK38" s="102" t="str">
        <f>IF(追加記入欄!CN70,1,IF(追加記入欄!CO70,2,IF(追加記入欄!CP70,3,"")))</f>
        <v/>
      </c>
      <c r="AL38" s="102" t="str">
        <f>IF(追加記入欄!CN71,1,IF(追加記入欄!CO71,2,IF(追加記入欄!CP71,3,"")))</f>
        <v/>
      </c>
      <c r="AM38" s="102" t="str">
        <f>IF(追加記入欄!CN72,1,"")</f>
        <v/>
      </c>
      <c r="AN38" s="102" t="str">
        <f>IF(追加記入欄!BJ73=0,"",追加記入欄!BJ73)</f>
        <v/>
      </c>
      <c r="AO38" s="102" t="str">
        <f>IF(追加記入欄!BJ74="","",追加記入欄!BJ74)</f>
        <v/>
      </c>
      <c r="AP38" s="170"/>
      <c r="AQ38" s="170"/>
      <c r="AR38" s="102" t="str">
        <f t="shared" ref="AR38:AR65" si="86">T38&amp;AI38&amp;AM38</f>
        <v/>
      </c>
      <c r="AS38" s="102" t="str">
        <f>IF(追加記入欄!CF20="", "", 追加記入欄!CF20)</f>
        <v/>
      </c>
      <c r="AT38" s="102" t="str">
        <f>IF(追加記入欄!CF21="", "", 追加記入欄!CF21)</f>
        <v/>
      </c>
      <c r="AU38" s="102" t="str">
        <f>IF(追加記入欄!CF22="", "", 追加記入欄!CF22)</f>
        <v/>
      </c>
      <c r="AV38" s="102" t="str">
        <f>IF(追加記入欄!CF23="", "", 追加記入欄!CF23)</f>
        <v/>
      </c>
      <c r="AW38" s="102" t="str">
        <f>IF(追加記入欄!CF24="", "", 追加記入欄!CF24)</f>
        <v/>
      </c>
      <c r="AX38" s="102" t="str">
        <f>IF(追加記入欄!CF25="", "", 追加記入欄!CF25)</f>
        <v/>
      </c>
      <c r="AY38" s="102" t="str">
        <f>IF(追加記入欄!CP28,1,"")</f>
        <v/>
      </c>
      <c r="AZ38" s="102" t="str">
        <f>IF(追加記入欄!CB11="", "", 追加記入欄!CB11)</f>
        <v/>
      </c>
    </row>
    <row r="39" spans="1:52" s="128" customFormat="1">
      <c r="A39" s="109">
        <v>34</v>
      </c>
      <c r="B39" s="110">
        <v>9</v>
      </c>
      <c r="C39" s="110" t="str">
        <f>C38</f>
        <v/>
      </c>
      <c r="D39" s="110">
        <f>IF(C39="",0,1)</f>
        <v>0</v>
      </c>
      <c r="E39" s="110">
        <f>E38</f>
        <v>0</v>
      </c>
      <c r="F39" s="110">
        <f t="shared" si="53"/>
        <v>0</v>
      </c>
      <c r="G39" s="110">
        <v>2</v>
      </c>
      <c r="H39" s="110">
        <f>IF(AM39="",0,1)</f>
        <v>0</v>
      </c>
      <c r="I39" s="110">
        <f>SUM(H$38:H39)*H39</f>
        <v>0</v>
      </c>
      <c r="J39" s="110">
        <f>SUM(H$38:H$41)</f>
        <v>0</v>
      </c>
      <c r="K39" s="110">
        <f>IF(J39&gt;1,I39,0)</f>
        <v>0</v>
      </c>
      <c r="L39" s="109">
        <f t="shared" si="52"/>
        <v>0</v>
      </c>
      <c r="M39" s="109">
        <f>IF(L39=0,0,SUM(L$6:L39))</f>
        <v>0</v>
      </c>
      <c r="N39" s="111"/>
      <c r="O39" s="111"/>
      <c r="P39" s="111"/>
      <c r="Q39" s="112"/>
      <c r="R39" s="111" t="str">
        <f t="shared" si="42"/>
        <v/>
      </c>
      <c r="S39" s="102" t="str">
        <f>IF(K39=0,"",K39)</f>
        <v/>
      </c>
      <c r="T39" s="102" t="str">
        <f>T38</f>
        <v/>
      </c>
      <c r="U39" s="102" t="str">
        <f t="shared" ref="U39:X39" si="87">U38</f>
        <v/>
      </c>
      <c r="V39" s="102" t="str">
        <f t="shared" si="87"/>
        <v/>
      </c>
      <c r="W39" s="102" t="str">
        <f t="shared" si="87"/>
        <v/>
      </c>
      <c r="X39" s="113" t="str">
        <f t="shared" si="87"/>
        <v/>
      </c>
      <c r="Y39" s="113" t="str">
        <f>Y38</f>
        <v/>
      </c>
      <c r="Z39" s="102" t="str">
        <f t="shared" ref="Z39:AF39" si="88">Z38</f>
        <v/>
      </c>
      <c r="AA39" s="102" t="str">
        <f t="shared" si="88"/>
        <v/>
      </c>
      <c r="AB39" s="102" t="str">
        <f t="shared" si="88"/>
        <v/>
      </c>
      <c r="AC39" s="102" t="str">
        <f t="shared" si="88"/>
        <v/>
      </c>
      <c r="AD39" s="102" t="str">
        <f t="shared" si="88"/>
        <v/>
      </c>
      <c r="AE39" s="102" t="str">
        <f t="shared" si="88"/>
        <v/>
      </c>
      <c r="AF39" s="102" t="str">
        <f t="shared" si="88"/>
        <v/>
      </c>
      <c r="AG39" s="171"/>
      <c r="AH39" s="102" t="str">
        <f t="shared" ref="AH39:AL41" si="89">AH38</f>
        <v/>
      </c>
      <c r="AI39" s="102" t="str">
        <f t="shared" si="89"/>
        <v/>
      </c>
      <c r="AJ39" s="102" t="str">
        <f t="shared" si="89"/>
        <v/>
      </c>
      <c r="AK39" s="102" t="str">
        <f t="shared" si="89"/>
        <v/>
      </c>
      <c r="AL39" s="102" t="str">
        <f t="shared" si="89"/>
        <v/>
      </c>
      <c r="AM39" s="102" t="str">
        <f>IF(追加記入欄!CO72,2,"")</f>
        <v/>
      </c>
      <c r="AN39" s="102" t="str">
        <f>IF(追加記入欄!BQ73=0,"",追加記入欄!BQ73)</f>
        <v/>
      </c>
      <c r="AO39" s="102" t="str">
        <f>IF(追加記入欄!BQ74="","",追加記入欄!BQ74)</f>
        <v/>
      </c>
      <c r="AP39" s="170"/>
      <c r="AQ39" s="170"/>
      <c r="AR39" s="102" t="str">
        <f t="shared" si="86"/>
        <v/>
      </c>
      <c r="AS39" s="102" t="str">
        <f t="shared" ref="AS39:AZ39" si="90">AS38</f>
        <v/>
      </c>
      <c r="AT39" s="102" t="str">
        <f t="shared" si="90"/>
        <v/>
      </c>
      <c r="AU39" s="102" t="str">
        <f t="shared" si="90"/>
        <v/>
      </c>
      <c r="AV39" s="102" t="str">
        <f t="shared" si="90"/>
        <v/>
      </c>
      <c r="AW39" s="102" t="str">
        <f t="shared" si="90"/>
        <v/>
      </c>
      <c r="AX39" s="102" t="str">
        <f t="shared" si="90"/>
        <v/>
      </c>
      <c r="AY39" s="102" t="str">
        <f t="shared" si="90"/>
        <v/>
      </c>
      <c r="AZ39" s="102" t="str">
        <f t="shared" si="90"/>
        <v/>
      </c>
    </row>
    <row r="40" spans="1:52" s="128" customFormat="1">
      <c r="A40" s="109">
        <v>35</v>
      </c>
      <c r="B40" s="110">
        <v>9</v>
      </c>
      <c r="C40" s="110" t="str">
        <f t="shared" ref="C40:C41" si="91">C39</f>
        <v/>
      </c>
      <c r="D40" s="110">
        <f t="shared" si="47"/>
        <v>0</v>
      </c>
      <c r="E40" s="110">
        <f>E39</f>
        <v>0</v>
      </c>
      <c r="F40" s="110">
        <f>IF(E40&gt;1,D40,0)</f>
        <v>0</v>
      </c>
      <c r="G40" s="110">
        <v>3</v>
      </c>
      <c r="H40" s="110">
        <f>IF(AM40="",0,1)</f>
        <v>0</v>
      </c>
      <c r="I40" s="110">
        <f>SUM(H$38:H40)*H40</f>
        <v>0</v>
      </c>
      <c r="J40" s="110">
        <f>SUM(H$38:H$41)</f>
        <v>0</v>
      </c>
      <c r="K40" s="110">
        <f t="shared" si="51"/>
        <v>0</v>
      </c>
      <c r="L40" s="109">
        <f t="shared" si="52"/>
        <v>0</v>
      </c>
      <c r="M40" s="109">
        <f>IF(L40=0,0,SUM(L$6:L40))</f>
        <v>0</v>
      </c>
      <c r="N40" s="111"/>
      <c r="O40" s="111"/>
      <c r="P40" s="111"/>
      <c r="Q40" s="112"/>
      <c r="R40" s="111" t="str">
        <f t="shared" si="42"/>
        <v/>
      </c>
      <c r="S40" s="102" t="str">
        <f t="shared" si="34"/>
        <v/>
      </c>
      <c r="T40" s="102" t="str">
        <f>T39</f>
        <v/>
      </c>
      <c r="U40" s="102" t="str">
        <f t="shared" ref="U40:Y41" si="92">U39</f>
        <v/>
      </c>
      <c r="V40" s="102" t="str">
        <f t="shared" si="92"/>
        <v/>
      </c>
      <c r="W40" s="102" t="str">
        <f t="shared" si="92"/>
        <v/>
      </c>
      <c r="X40" s="113" t="str">
        <f t="shared" si="92"/>
        <v/>
      </c>
      <c r="Y40" s="113" t="str">
        <f t="shared" si="92"/>
        <v/>
      </c>
      <c r="Z40" s="102" t="str">
        <f>Z39</f>
        <v/>
      </c>
      <c r="AA40" s="102" t="str">
        <f>AA39</f>
        <v/>
      </c>
      <c r="AB40" s="102" t="str">
        <f>AB39</f>
        <v/>
      </c>
      <c r="AC40" s="102" t="str">
        <f t="shared" ref="AC40:AF40" si="93">AC39</f>
        <v/>
      </c>
      <c r="AD40" s="102" t="str">
        <f t="shared" si="93"/>
        <v/>
      </c>
      <c r="AE40" s="102" t="str">
        <f t="shared" si="93"/>
        <v/>
      </c>
      <c r="AF40" s="102" t="str">
        <f t="shared" si="93"/>
        <v/>
      </c>
      <c r="AG40" s="171"/>
      <c r="AH40" s="102" t="str">
        <f t="shared" si="89"/>
        <v/>
      </c>
      <c r="AI40" s="102" t="str">
        <f t="shared" si="89"/>
        <v/>
      </c>
      <c r="AJ40" s="102" t="str">
        <f t="shared" si="89"/>
        <v/>
      </c>
      <c r="AK40" s="102" t="str">
        <f t="shared" si="89"/>
        <v/>
      </c>
      <c r="AL40" s="102" t="str">
        <f t="shared" si="89"/>
        <v/>
      </c>
      <c r="AM40" s="102" t="str">
        <f>IF(追加記入欄!CP72,3,"")</f>
        <v/>
      </c>
      <c r="AN40" s="102" t="str">
        <f>IF(追加記入欄!BX73=0,"",追加記入欄!BX73)</f>
        <v/>
      </c>
      <c r="AO40" s="102" t="str">
        <f>IF(追加記入欄!BX74="","",追加記入欄!BX74)</f>
        <v/>
      </c>
      <c r="AP40" s="170"/>
      <c r="AQ40" s="170"/>
      <c r="AR40" s="102" t="str">
        <f t="shared" si="86"/>
        <v/>
      </c>
      <c r="AS40" s="102" t="str">
        <f t="shared" ref="AS40:AZ40" si="94">AS39</f>
        <v/>
      </c>
      <c r="AT40" s="102" t="str">
        <f t="shared" si="94"/>
        <v/>
      </c>
      <c r="AU40" s="102" t="str">
        <f t="shared" si="94"/>
        <v/>
      </c>
      <c r="AV40" s="102" t="str">
        <f t="shared" si="94"/>
        <v/>
      </c>
      <c r="AW40" s="102" t="str">
        <f t="shared" si="94"/>
        <v/>
      </c>
      <c r="AX40" s="102" t="str">
        <f t="shared" si="94"/>
        <v/>
      </c>
      <c r="AY40" s="102" t="str">
        <f t="shared" si="94"/>
        <v/>
      </c>
      <c r="AZ40" s="102" t="str">
        <f t="shared" si="94"/>
        <v/>
      </c>
    </row>
    <row r="41" spans="1:52" s="128" customFormat="1">
      <c r="A41" s="109">
        <v>36</v>
      </c>
      <c r="B41" s="110">
        <v>9</v>
      </c>
      <c r="C41" s="110" t="str">
        <f t="shared" si="91"/>
        <v/>
      </c>
      <c r="D41" s="110">
        <f t="shared" si="47"/>
        <v>0</v>
      </c>
      <c r="E41" s="110">
        <f>E40</f>
        <v>0</v>
      </c>
      <c r="F41" s="110">
        <f>IF(E41&gt;1,D41,0)</f>
        <v>0</v>
      </c>
      <c r="G41" s="110">
        <v>4</v>
      </c>
      <c r="H41" s="110">
        <f>IF(AM41="",0,1)</f>
        <v>0</v>
      </c>
      <c r="I41" s="110">
        <f>SUM(H$38:H41)*H41</f>
        <v>0</v>
      </c>
      <c r="J41" s="110">
        <f>SUM(H$38:H$41)</f>
        <v>0</v>
      </c>
      <c r="K41" s="110">
        <f>IF(J41&gt;1,I41,0)</f>
        <v>0</v>
      </c>
      <c r="L41" s="109">
        <f>IF(AND(D41=1,H41=1),1,IF(AND(D41=1,J41=0,G41=1),1,0))</f>
        <v>0</v>
      </c>
      <c r="M41" s="109">
        <f>IF(L41=0,0,SUM(L$6:L41))</f>
        <v>0</v>
      </c>
      <c r="N41" s="111"/>
      <c r="O41" s="111"/>
      <c r="P41" s="111"/>
      <c r="Q41" s="112"/>
      <c r="R41" s="111" t="str">
        <f t="shared" si="42"/>
        <v/>
      </c>
      <c r="S41" s="102" t="str">
        <f>IF(K41=0,"",K41)</f>
        <v/>
      </c>
      <c r="T41" s="102" t="str">
        <f>T40</f>
        <v/>
      </c>
      <c r="U41" s="102" t="str">
        <f t="shared" si="92"/>
        <v/>
      </c>
      <c r="V41" s="102" t="str">
        <f t="shared" si="92"/>
        <v/>
      </c>
      <c r="W41" s="102" t="str">
        <f t="shared" si="92"/>
        <v/>
      </c>
      <c r="X41" s="113" t="str">
        <f t="shared" si="92"/>
        <v/>
      </c>
      <c r="Y41" s="113" t="str">
        <f>Y40</f>
        <v/>
      </c>
      <c r="Z41" s="102" t="str">
        <f t="shared" ref="Z41:AF41" si="95">Z40</f>
        <v/>
      </c>
      <c r="AA41" s="102" t="str">
        <f t="shared" si="95"/>
        <v/>
      </c>
      <c r="AB41" s="102" t="str">
        <f t="shared" si="95"/>
        <v/>
      </c>
      <c r="AC41" s="102" t="str">
        <f t="shared" si="95"/>
        <v/>
      </c>
      <c r="AD41" s="102" t="str">
        <f t="shared" si="95"/>
        <v/>
      </c>
      <c r="AE41" s="102" t="str">
        <f t="shared" si="95"/>
        <v/>
      </c>
      <c r="AF41" s="102" t="str">
        <f t="shared" si="95"/>
        <v/>
      </c>
      <c r="AG41" s="171"/>
      <c r="AH41" s="102" t="str">
        <f t="shared" si="89"/>
        <v/>
      </c>
      <c r="AI41" s="102" t="str">
        <f t="shared" si="89"/>
        <v/>
      </c>
      <c r="AJ41" s="102" t="str">
        <f t="shared" si="89"/>
        <v/>
      </c>
      <c r="AK41" s="102" t="str">
        <f t="shared" si="89"/>
        <v/>
      </c>
      <c r="AL41" s="102" t="str">
        <f t="shared" si="89"/>
        <v/>
      </c>
      <c r="AM41" s="102" t="str">
        <f>IF(追加記入欄!CQ72,4,"")</f>
        <v/>
      </c>
      <c r="AN41" s="102" t="str">
        <f>IF(追加記入欄!CE73=0,"",追加記入欄!CE73)</f>
        <v/>
      </c>
      <c r="AO41" s="102" t="str">
        <f>IF(追加記入欄!CE74="","",追加記入欄!CE74)</f>
        <v/>
      </c>
      <c r="AP41" s="170"/>
      <c r="AQ41" s="170"/>
      <c r="AR41" s="102" t="str">
        <f t="shared" si="86"/>
        <v/>
      </c>
      <c r="AS41" s="102" t="str">
        <f t="shared" ref="AS41:AZ41" si="96">AS40</f>
        <v/>
      </c>
      <c r="AT41" s="102" t="str">
        <f t="shared" si="96"/>
        <v/>
      </c>
      <c r="AU41" s="102" t="str">
        <f t="shared" si="96"/>
        <v/>
      </c>
      <c r="AV41" s="102" t="str">
        <f t="shared" si="96"/>
        <v/>
      </c>
      <c r="AW41" s="102" t="str">
        <f t="shared" si="96"/>
        <v/>
      </c>
      <c r="AX41" s="102" t="str">
        <f t="shared" si="96"/>
        <v/>
      </c>
      <c r="AY41" s="102" t="str">
        <f t="shared" si="96"/>
        <v/>
      </c>
      <c r="AZ41" s="102" t="str">
        <f t="shared" si="96"/>
        <v/>
      </c>
    </row>
    <row r="42" spans="1:52" s="149" customFormat="1">
      <c r="A42" s="143">
        <v>37</v>
      </c>
      <c r="B42" s="144">
        <v>10</v>
      </c>
      <c r="C42" s="144" t="str">
        <f>IF(追加記入欄!DJ10="", "", 追加記入欄!DJ10)</f>
        <v/>
      </c>
      <c r="D42" s="144">
        <f t="shared" ref="D42:D65" si="97">IF(C42="",0,1)</f>
        <v>0</v>
      </c>
      <c r="E42" s="144">
        <f t="shared" ref="E42:E65" si="98">E41</f>
        <v>0</v>
      </c>
      <c r="F42" s="144">
        <f t="shared" ref="F42:F65" si="99">IF(E42&gt;1,D42,0)</f>
        <v>0</v>
      </c>
      <c r="G42" s="144">
        <v>1</v>
      </c>
      <c r="H42" s="144">
        <f>IF(AM42="",0,1)</f>
        <v>0</v>
      </c>
      <c r="I42" s="144">
        <f>SUM(H$42:H42)*H42</f>
        <v>0</v>
      </c>
      <c r="J42" s="144">
        <f>SUM(H42:H45)</f>
        <v>0</v>
      </c>
      <c r="K42" s="144">
        <f>IF(J42&gt;1,I42,0)</f>
        <v>0</v>
      </c>
      <c r="L42" s="143">
        <f t="shared" ref="L42:L65" si="100">IF(AND(D42=1,H42=1),1,IF(AND(D42=1,J42=0,G42=1),1,0))</f>
        <v>0</v>
      </c>
      <c r="M42" s="143">
        <f>IF(L42=0,0,SUM(L$6:L42))</f>
        <v>0</v>
      </c>
      <c r="N42" s="145"/>
      <c r="O42" s="145"/>
      <c r="P42" s="145"/>
      <c r="Q42" s="146"/>
      <c r="R42" s="145" t="str">
        <f>IF(F42=0,"",IF(C42&gt;9,9,C42))</f>
        <v/>
      </c>
      <c r="S42" s="147" t="str">
        <f>IF(K42=0,"",K42)</f>
        <v/>
      </c>
      <c r="T42" s="147" t="str">
        <f>T$6</f>
        <v/>
      </c>
      <c r="U42" s="147" t="str">
        <f>U$6</f>
        <v/>
      </c>
      <c r="V42" s="147" t="str">
        <f>V$6</f>
        <v/>
      </c>
      <c r="W42" s="147" t="str">
        <f>IF(追加記入欄!EN4=TRUE,1,IF(追加記入欄!EO4=TRUE,2,IF(追加記入欄!EP4=TRUE,3,IF(追加記入欄!EQ4=TRUE,4,""))))</f>
        <v/>
      </c>
      <c r="X42" s="148" t="str">
        <f>IF(追加記入欄!DJ7="", "",追加記入欄!DJ7)</f>
        <v/>
      </c>
      <c r="Y42" s="148" t="str">
        <f>IF(追加記入欄!DJ12="", "",追加記入欄!DJ12)</f>
        <v/>
      </c>
      <c r="Z42" s="147" t="str">
        <f>IF(追加記入欄!EN13,1,"")</f>
        <v/>
      </c>
      <c r="AA42" s="147" t="str">
        <f>IF(追加記入欄!DJ14="", "",追加記入欄!DJ14)</f>
        <v/>
      </c>
      <c r="AB42" s="147" t="str">
        <f>IF(ISBLANK(追加記入欄!DK16),"",追加記入欄!DK16)</f>
        <v/>
      </c>
      <c r="AC42" s="148" t="str">
        <f>IF(追加記入欄!DK18="", "",追加記入欄!DK18)</f>
        <v/>
      </c>
      <c r="AD42" s="147" t="str">
        <f>IF(追加記入欄!DK26="", "",追加記入欄!DK26)</f>
        <v/>
      </c>
      <c r="AE42" s="147" t="str">
        <f>IF(追加記入欄!DK30="", "",追加記入欄!DK30)</f>
        <v/>
      </c>
      <c r="AF42" s="147" t="str">
        <f>IF(追加記入欄!DM32="", "",追加記入欄!DM32)</f>
        <v/>
      </c>
      <c r="AG42" s="171"/>
      <c r="AH42" s="147" t="str">
        <f>IF(追加記入欄!EN42,1,IF(追加記入欄!EO42,2,""))</f>
        <v/>
      </c>
      <c r="AI42" s="147" t="str">
        <f>IF(追加記入欄!EN43=TRUE,1,
    IF(追加記入欄!EO43=TRUE,2,
        IF(追加記入欄!EP43=TRUE,3,
            IF(追加記入欄!EN44=TRUE,4,
                IF(追加記入欄!EO44=TRUE,5,"")
            )
        )
    )
)</f>
        <v/>
      </c>
      <c r="AJ42" s="147" t="str">
        <f>IF(追加記入欄!EN45,1,IF(追加記入欄!EO45,2,IF(追加記入欄!EP45,3,"")))</f>
        <v/>
      </c>
      <c r="AK42" s="147" t="str">
        <f>IF(追加記入欄!EN46,1,IF(追加記入欄!EO46,2,IF(追加記入欄!EP46,3,"")))</f>
        <v/>
      </c>
      <c r="AL42" s="147" t="str">
        <f>IF(追加記入欄!EN47,1,IF(追加記入欄!EO47,2,IF(追加記入欄!EP47,3,"")))</f>
        <v/>
      </c>
      <c r="AM42" s="147" t="str">
        <f>IF(追加記入欄!EN48,1,"")</f>
        <v/>
      </c>
      <c r="AN42" s="147" t="str">
        <f>IF(追加記入欄!DJ49=0,"",追加記入欄!DJ49)</f>
        <v/>
      </c>
      <c r="AO42" s="147" t="str">
        <f>IF(追加記入欄!DJ50="","",追加記入欄!DJ50)</f>
        <v/>
      </c>
      <c r="AP42" s="170"/>
      <c r="AQ42" s="170"/>
      <c r="AR42" s="147" t="str">
        <f t="shared" si="86"/>
        <v/>
      </c>
      <c r="AS42" s="147" t="str">
        <f>IF(追加記入欄!DN20="", "", 追加記入欄!DN20)</f>
        <v/>
      </c>
      <c r="AT42" s="147" t="str">
        <f>IF(追加記入欄!DN21="", "", 追加記入欄!DN21)</f>
        <v/>
      </c>
      <c r="AU42" s="147" t="str">
        <f>IF(追加記入欄!DN22="", "", 追加記入欄!DN22)</f>
        <v/>
      </c>
      <c r="AV42" s="147" t="str">
        <f>IF(追加記入欄!DN23="", "", 追加記入欄!DN23)</f>
        <v/>
      </c>
      <c r="AW42" s="147" t="str">
        <f>IF(追加記入欄!DN24="", "", 追加記入欄!DN24)</f>
        <v/>
      </c>
      <c r="AX42" s="147" t="str">
        <f>IF(追加記入欄!DN25="", "", 追加記入欄!DN25)</f>
        <v/>
      </c>
      <c r="AY42" s="147" t="str">
        <f>IF(追加記入欄!EN28,1,"")</f>
        <v/>
      </c>
      <c r="AZ42" s="147" t="str">
        <f>IF(追加記入欄!DJ11="", "", 追加記入欄!DJ11)</f>
        <v/>
      </c>
    </row>
    <row r="43" spans="1:52" s="149" customFormat="1">
      <c r="A43" s="143">
        <v>38</v>
      </c>
      <c r="B43" s="144">
        <v>10</v>
      </c>
      <c r="C43" s="144" t="str">
        <f>C42</f>
        <v/>
      </c>
      <c r="D43" s="144">
        <f t="shared" si="97"/>
        <v>0</v>
      </c>
      <c r="E43" s="144">
        <f t="shared" si="98"/>
        <v>0</v>
      </c>
      <c r="F43" s="144">
        <f t="shared" si="99"/>
        <v>0</v>
      </c>
      <c r="G43" s="144">
        <v>2</v>
      </c>
      <c r="H43" s="144">
        <f t="shared" ref="H43:H65" si="101">IF(AM43="",0,1)</f>
        <v>0</v>
      </c>
      <c r="I43" s="144">
        <f>SUM(H$42:H43)*H43</f>
        <v>0</v>
      </c>
      <c r="J43" s="144">
        <f>SUM(H42:H45)</f>
        <v>0</v>
      </c>
      <c r="K43" s="144">
        <f t="shared" ref="K43:K65" si="102">IF(J43&gt;1,I43,0)</f>
        <v>0</v>
      </c>
      <c r="L43" s="143">
        <f t="shared" si="100"/>
        <v>0</v>
      </c>
      <c r="M43" s="143">
        <f>IF(L43=0,0,SUM(L$6:L43))</f>
        <v>0</v>
      </c>
      <c r="N43" s="145"/>
      <c r="O43" s="145"/>
      <c r="P43" s="145"/>
      <c r="Q43" s="146"/>
      <c r="R43" s="145" t="str">
        <f t="shared" ref="R43:R65" si="103">IF(F43=0,"",IF(C43&gt;9,9,C43))</f>
        <v/>
      </c>
      <c r="S43" s="147" t="str">
        <f t="shared" ref="S43:S65" si="104">IF(K43=0,"",K43)</f>
        <v/>
      </c>
      <c r="T43" s="147" t="str">
        <f t="shared" ref="T43:V45" si="105">T42</f>
        <v/>
      </c>
      <c r="U43" s="147" t="str">
        <f t="shared" si="105"/>
        <v/>
      </c>
      <c r="V43" s="147" t="str">
        <f t="shared" si="105"/>
        <v/>
      </c>
      <c r="W43" s="147" t="str">
        <f t="shared" ref="W43:X44" si="106">W42</f>
        <v/>
      </c>
      <c r="X43" s="148" t="str">
        <f t="shared" si="106"/>
        <v/>
      </c>
      <c r="Y43" s="148" t="str">
        <f>Y42</f>
        <v/>
      </c>
      <c r="Z43" s="148" t="str">
        <f t="shared" ref="Z43" si="107">Z42</f>
        <v/>
      </c>
      <c r="AA43" s="148" t="str">
        <f>AA42</f>
        <v/>
      </c>
      <c r="AB43" s="148" t="str">
        <f t="shared" ref="AB43:AF43" si="108">AB42</f>
        <v/>
      </c>
      <c r="AC43" s="148" t="str">
        <f t="shared" si="108"/>
        <v/>
      </c>
      <c r="AD43" s="148" t="str">
        <f t="shared" si="108"/>
        <v/>
      </c>
      <c r="AE43" s="148" t="str">
        <f t="shared" si="108"/>
        <v/>
      </c>
      <c r="AF43" s="148" t="str">
        <f t="shared" si="108"/>
        <v/>
      </c>
      <c r="AG43" s="171"/>
      <c r="AH43" s="148" t="str">
        <f>AH42</f>
        <v/>
      </c>
      <c r="AI43" s="148" t="str">
        <f t="shared" ref="AI43:AL44" si="109">AI42</f>
        <v/>
      </c>
      <c r="AJ43" s="148" t="str">
        <f t="shared" si="109"/>
        <v/>
      </c>
      <c r="AK43" s="148" t="str">
        <f t="shared" si="109"/>
        <v/>
      </c>
      <c r="AL43" s="148" t="str">
        <f t="shared" si="109"/>
        <v/>
      </c>
      <c r="AM43" s="147" t="str">
        <f>IF(追加記入欄!EO48,2,"")</f>
        <v/>
      </c>
      <c r="AN43" s="147" t="str">
        <f>IF(追加記入欄!DQ49=0,"",追加記入欄!DQ49)</f>
        <v/>
      </c>
      <c r="AO43" s="147" t="str">
        <f>IF(追加記入欄!DQ50="","",追加記入欄!DQ50)</f>
        <v/>
      </c>
      <c r="AP43" s="170"/>
      <c r="AQ43" s="170"/>
      <c r="AR43" s="147" t="str">
        <f t="shared" si="86"/>
        <v/>
      </c>
      <c r="AS43" s="147" t="str">
        <f>AS42</f>
        <v/>
      </c>
      <c r="AT43" s="147" t="str">
        <f t="shared" ref="AT43:AZ45" si="110">AT42</f>
        <v/>
      </c>
      <c r="AU43" s="147" t="str">
        <f t="shared" si="110"/>
        <v/>
      </c>
      <c r="AV43" s="147" t="str">
        <f t="shared" si="110"/>
        <v/>
      </c>
      <c r="AW43" s="147" t="str">
        <f t="shared" si="110"/>
        <v/>
      </c>
      <c r="AX43" s="147" t="str">
        <f t="shared" si="110"/>
        <v/>
      </c>
      <c r="AY43" s="147" t="str">
        <f t="shared" si="110"/>
        <v/>
      </c>
      <c r="AZ43" s="147" t="str">
        <f t="shared" si="110"/>
        <v/>
      </c>
    </row>
    <row r="44" spans="1:52" s="149" customFormat="1">
      <c r="A44" s="143">
        <v>39</v>
      </c>
      <c r="B44" s="144">
        <v>10</v>
      </c>
      <c r="C44" s="144" t="str">
        <f t="shared" ref="C44:C45" si="111">C43</f>
        <v/>
      </c>
      <c r="D44" s="144">
        <f t="shared" si="97"/>
        <v>0</v>
      </c>
      <c r="E44" s="144">
        <f t="shared" si="98"/>
        <v>0</v>
      </c>
      <c r="F44" s="144">
        <f t="shared" si="99"/>
        <v>0</v>
      </c>
      <c r="G44" s="144">
        <v>3</v>
      </c>
      <c r="H44" s="144">
        <f t="shared" si="101"/>
        <v>0</v>
      </c>
      <c r="I44" s="144">
        <f>SUM(H$42:H44)*H44</f>
        <v>0</v>
      </c>
      <c r="J44" s="144">
        <f>SUM(H$42:H$45)</f>
        <v>0</v>
      </c>
      <c r="K44" s="144">
        <f t="shared" si="102"/>
        <v>0</v>
      </c>
      <c r="L44" s="143">
        <f t="shared" si="100"/>
        <v>0</v>
      </c>
      <c r="M44" s="143">
        <f>IF(L44=0,0,SUM(L$6:L44))</f>
        <v>0</v>
      </c>
      <c r="N44" s="145"/>
      <c r="O44" s="145"/>
      <c r="P44" s="145"/>
      <c r="Q44" s="146"/>
      <c r="R44" s="145" t="str">
        <f t="shared" si="103"/>
        <v/>
      </c>
      <c r="S44" s="147" t="str">
        <f t="shared" si="104"/>
        <v/>
      </c>
      <c r="T44" s="147" t="str">
        <f t="shared" si="105"/>
        <v/>
      </c>
      <c r="U44" s="147" t="str">
        <f t="shared" si="105"/>
        <v/>
      </c>
      <c r="V44" s="147" t="str">
        <f t="shared" si="105"/>
        <v/>
      </c>
      <c r="W44" s="147" t="str">
        <f t="shared" si="106"/>
        <v/>
      </c>
      <c r="X44" s="148" t="str">
        <f t="shared" si="106"/>
        <v/>
      </c>
      <c r="Y44" s="148" t="str">
        <f>Y43</f>
        <v/>
      </c>
      <c r="Z44" s="148" t="str">
        <f>Z43</f>
        <v/>
      </c>
      <c r="AA44" s="148" t="str">
        <f>AA43</f>
        <v/>
      </c>
      <c r="AB44" s="148" t="str">
        <f t="shared" ref="AB44:AF44" si="112">AB43</f>
        <v/>
      </c>
      <c r="AC44" s="148" t="str">
        <f t="shared" si="112"/>
        <v/>
      </c>
      <c r="AD44" s="148" t="str">
        <f t="shared" si="112"/>
        <v/>
      </c>
      <c r="AE44" s="148" t="str">
        <f t="shared" si="112"/>
        <v/>
      </c>
      <c r="AF44" s="148" t="str">
        <f t="shared" si="112"/>
        <v/>
      </c>
      <c r="AG44" s="171"/>
      <c r="AH44" s="148" t="str">
        <f t="shared" ref="AH44" si="113">AH43</f>
        <v/>
      </c>
      <c r="AI44" s="148" t="str">
        <f t="shared" si="109"/>
        <v/>
      </c>
      <c r="AJ44" s="148" t="str">
        <f t="shared" si="109"/>
        <v/>
      </c>
      <c r="AK44" s="148" t="str">
        <f t="shared" si="109"/>
        <v/>
      </c>
      <c r="AL44" s="148" t="str">
        <f t="shared" si="109"/>
        <v/>
      </c>
      <c r="AM44" s="147" t="str">
        <f>IF(追加記入欄!EP48,3,"")</f>
        <v/>
      </c>
      <c r="AN44" s="147" t="str">
        <f>IF(追加記入欄!DX49=0,"",追加記入欄!DX49)</f>
        <v/>
      </c>
      <c r="AO44" s="147" t="str">
        <f>IF(追加記入欄!DX50="","",追加記入欄!DX50)</f>
        <v/>
      </c>
      <c r="AP44" s="170"/>
      <c r="AQ44" s="170"/>
      <c r="AR44" s="147" t="str">
        <f t="shared" si="86"/>
        <v/>
      </c>
      <c r="AS44" s="147" t="str">
        <f t="shared" ref="AS44:AS45" si="114">AS43</f>
        <v/>
      </c>
      <c r="AT44" s="147" t="str">
        <f t="shared" si="110"/>
        <v/>
      </c>
      <c r="AU44" s="147" t="str">
        <f t="shared" si="110"/>
        <v/>
      </c>
      <c r="AV44" s="147" t="str">
        <f t="shared" si="110"/>
        <v/>
      </c>
      <c r="AW44" s="147" t="str">
        <f t="shared" si="110"/>
        <v/>
      </c>
      <c r="AX44" s="147" t="str">
        <f t="shared" si="110"/>
        <v/>
      </c>
      <c r="AY44" s="147" t="str">
        <f t="shared" si="110"/>
        <v/>
      </c>
      <c r="AZ44" s="147" t="str">
        <f t="shared" si="110"/>
        <v/>
      </c>
    </row>
    <row r="45" spans="1:52" s="149" customFormat="1">
      <c r="A45" s="143">
        <v>40</v>
      </c>
      <c r="B45" s="144">
        <v>10</v>
      </c>
      <c r="C45" s="144" t="str">
        <f t="shared" si="111"/>
        <v/>
      </c>
      <c r="D45" s="144">
        <f t="shared" si="97"/>
        <v>0</v>
      </c>
      <c r="E45" s="144">
        <f t="shared" si="98"/>
        <v>0</v>
      </c>
      <c r="F45" s="144">
        <f t="shared" si="99"/>
        <v>0</v>
      </c>
      <c r="G45" s="144">
        <v>4</v>
      </c>
      <c r="H45" s="144">
        <f t="shared" si="101"/>
        <v>0</v>
      </c>
      <c r="I45" s="144">
        <f>SUM(H$42:H45)*H45</f>
        <v>0</v>
      </c>
      <c r="J45" s="144">
        <f>SUM(H$42:H$45)</f>
        <v>0</v>
      </c>
      <c r="K45" s="144">
        <f t="shared" si="102"/>
        <v>0</v>
      </c>
      <c r="L45" s="143">
        <f t="shared" si="100"/>
        <v>0</v>
      </c>
      <c r="M45" s="143">
        <f>IF(L45=0,0,SUM(L$6:L45))</f>
        <v>0</v>
      </c>
      <c r="N45" s="145"/>
      <c r="O45" s="145"/>
      <c r="P45" s="145"/>
      <c r="Q45" s="146"/>
      <c r="R45" s="145" t="str">
        <f t="shared" si="103"/>
        <v/>
      </c>
      <c r="S45" s="147" t="str">
        <f t="shared" si="104"/>
        <v/>
      </c>
      <c r="T45" s="147" t="str">
        <f t="shared" si="105"/>
        <v/>
      </c>
      <c r="U45" s="147" t="str">
        <f t="shared" si="105"/>
        <v/>
      </c>
      <c r="V45" s="147" t="str">
        <f t="shared" si="105"/>
        <v/>
      </c>
      <c r="W45" s="147" t="str">
        <f>W44</f>
        <v/>
      </c>
      <c r="X45" s="148" t="str">
        <f>X44</f>
        <v/>
      </c>
      <c r="Y45" s="148" t="str">
        <f>Y44</f>
        <v/>
      </c>
      <c r="Z45" s="148" t="str">
        <f>Z44</f>
        <v/>
      </c>
      <c r="AA45" s="148" t="str">
        <f>AA44</f>
        <v/>
      </c>
      <c r="AB45" s="148" t="str">
        <f t="shared" ref="AB45:AF45" si="115">AB44</f>
        <v/>
      </c>
      <c r="AC45" s="148" t="str">
        <f t="shared" si="115"/>
        <v/>
      </c>
      <c r="AD45" s="148" t="str">
        <f t="shared" si="115"/>
        <v/>
      </c>
      <c r="AE45" s="148" t="str">
        <f t="shared" si="115"/>
        <v/>
      </c>
      <c r="AF45" s="148" t="str">
        <f t="shared" si="115"/>
        <v/>
      </c>
      <c r="AG45" s="171"/>
      <c r="AH45" s="148" t="str">
        <f>AH44</f>
        <v/>
      </c>
      <c r="AI45" s="148" t="str">
        <f>AI44</f>
        <v/>
      </c>
      <c r="AJ45" s="148" t="str">
        <f>AJ44</f>
        <v/>
      </c>
      <c r="AK45" s="148" t="str">
        <f>AK44</f>
        <v/>
      </c>
      <c r="AL45" s="148" t="str">
        <f>AL44</f>
        <v/>
      </c>
      <c r="AM45" s="147" t="str">
        <f>IF(追加記入欄!EQ48,4,"")</f>
        <v/>
      </c>
      <c r="AN45" s="147" t="str">
        <f>IF(追加記入欄!EE49=0,"",追加記入欄!EE49)</f>
        <v/>
      </c>
      <c r="AO45" s="147" t="str">
        <f>IF(追加記入欄!EE50="","",追加記入欄!EE50)</f>
        <v/>
      </c>
      <c r="AP45" s="170"/>
      <c r="AQ45" s="170"/>
      <c r="AR45" s="147" t="str">
        <f t="shared" si="86"/>
        <v/>
      </c>
      <c r="AS45" s="147" t="str">
        <f t="shared" si="114"/>
        <v/>
      </c>
      <c r="AT45" s="147" t="str">
        <f t="shared" si="110"/>
        <v/>
      </c>
      <c r="AU45" s="147" t="str">
        <f t="shared" si="110"/>
        <v/>
      </c>
      <c r="AV45" s="147" t="str">
        <f t="shared" si="110"/>
        <v/>
      </c>
      <c r="AW45" s="147" t="str">
        <f t="shared" si="110"/>
        <v/>
      </c>
      <c r="AX45" s="147" t="str">
        <f t="shared" si="110"/>
        <v/>
      </c>
      <c r="AY45" s="147" t="str">
        <f t="shared" si="110"/>
        <v/>
      </c>
      <c r="AZ45" s="147" t="str">
        <f t="shared" si="110"/>
        <v/>
      </c>
    </row>
    <row r="46" spans="1:52" s="45" customFormat="1">
      <c r="A46" s="157">
        <v>41</v>
      </c>
      <c r="B46" s="158">
        <v>11</v>
      </c>
      <c r="C46" s="158" t="str">
        <f>IF(追加記入欄!DS10="", "", 追加記入欄!DS10)</f>
        <v/>
      </c>
      <c r="D46" s="158">
        <f t="shared" si="97"/>
        <v>0</v>
      </c>
      <c r="E46" s="158">
        <f t="shared" si="98"/>
        <v>0</v>
      </c>
      <c r="F46" s="158">
        <f t="shared" si="99"/>
        <v>0</v>
      </c>
      <c r="G46" s="158">
        <v>1</v>
      </c>
      <c r="H46" s="158">
        <f t="shared" si="101"/>
        <v>0</v>
      </c>
      <c r="I46" s="158">
        <f>SUM(H$46:H46)*H46</f>
        <v>0</v>
      </c>
      <c r="J46" s="158">
        <f>SUM(H46:H49)</f>
        <v>0</v>
      </c>
      <c r="K46" s="158">
        <f>IF(J46&gt;1,I46,0)</f>
        <v>0</v>
      </c>
      <c r="L46" s="157">
        <f t="shared" si="100"/>
        <v>0</v>
      </c>
      <c r="M46" s="157">
        <f>IF(L46=0,0,SUM(L$6:L46))</f>
        <v>0</v>
      </c>
      <c r="N46" s="159"/>
      <c r="O46" s="159"/>
      <c r="P46" s="159"/>
      <c r="Q46" s="160"/>
      <c r="R46" s="159" t="str">
        <f t="shared" si="103"/>
        <v/>
      </c>
      <c r="S46" s="161" t="str">
        <f t="shared" si="104"/>
        <v/>
      </c>
      <c r="T46" s="161" t="str">
        <f>T$6</f>
        <v/>
      </c>
      <c r="U46" s="161" t="str">
        <f>U$6</f>
        <v/>
      </c>
      <c r="V46" s="161" t="str">
        <f>V$6</f>
        <v/>
      </c>
      <c r="W46" s="161" t="str">
        <f>W42</f>
        <v/>
      </c>
      <c r="X46" s="162" t="str">
        <f>IF(追加記入欄!DJ7="", "",追加記入欄!DJ7)</f>
        <v/>
      </c>
      <c r="Y46" s="162" t="str">
        <f>IF(追加記入欄!DS12="", "",追加記入欄!DS12)</f>
        <v/>
      </c>
      <c r="Z46" s="161" t="str">
        <f>IF(追加記入欄!EO13,1,"")</f>
        <v/>
      </c>
      <c r="AA46" s="161" t="str">
        <f>IF(追加記入欄!DS14="", "",追加記入欄!DS14)</f>
        <v/>
      </c>
      <c r="AB46" s="161" t="str">
        <f>IF(ISBLANK(追加記入欄!DT16),"",追加記入欄!DT16)</f>
        <v/>
      </c>
      <c r="AC46" s="162" t="str">
        <f>IF(追加記入欄!DT18="", "",追加記入欄!DT18)</f>
        <v/>
      </c>
      <c r="AD46" s="161" t="str">
        <f>IF(追加記入欄!DT26="", "",追加記入欄!DT26)</f>
        <v/>
      </c>
      <c r="AE46" s="161" t="str">
        <f>IF(追加記入欄!DT30="", "",追加記入欄!DT30)</f>
        <v/>
      </c>
      <c r="AF46" s="161" t="str">
        <f>IF(追加記入欄!DV32="", "",追加記入欄!DV32)</f>
        <v/>
      </c>
      <c r="AG46" s="171"/>
      <c r="AH46" s="161" t="str">
        <f>IF(追加記入欄!EN54,1,IF(追加記入欄!EO54,2,""))</f>
        <v/>
      </c>
      <c r="AI46" s="161" t="str">
        <f>IF(追加記入欄!EN55=TRUE,1,
    IF(追加記入欄!EO55=TRUE,2,
        IF(追加記入欄!EP55=TRUE,3,
            IF(追加記入欄!EN56=TRUE,4,
                IF(追加記入欄!EO56=TRUE,5,"")
            )
        )
    )
)</f>
        <v/>
      </c>
      <c r="AJ46" s="161" t="str">
        <f>IF(追加記入欄!EN57,1,IF(追加記入欄!EO57,2,IF(追加記入欄!EP57,3,"")))</f>
        <v/>
      </c>
      <c r="AK46" s="161" t="str">
        <f>IF(追加記入欄!EN58,1,IF(追加記入欄!EO58,2,IF(追加記入欄!EP58,3,"")))</f>
        <v/>
      </c>
      <c r="AL46" s="161" t="str">
        <f>IF(追加記入欄!EN59,1,IF(追加記入欄!EO59,2,IF(追加記入欄!EP59,3,"")))</f>
        <v/>
      </c>
      <c r="AM46" s="161" t="str">
        <f>IF(追加記入欄!EN60,1,"")</f>
        <v/>
      </c>
      <c r="AN46" s="161" t="str">
        <f>IF(追加記入欄!DJ61=0,"",追加記入欄!DJ61)</f>
        <v/>
      </c>
      <c r="AO46" s="161" t="str">
        <f>IF(追加記入欄!DJ62="","",追加記入欄!DJ62)</f>
        <v/>
      </c>
      <c r="AP46" s="170"/>
      <c r="AQ46" s="170"/>
      <c r="AR46" s="161" t="str">
        <f t="shared" si="86"/>
        <v/>
      </c>
      <c r="AS46" s="161" t="str">
        <f>IF(追加記入欄!DW20="", "", 追加記入欄!DW20)</f>
        <v/>
      </c>
      <c r="AT46" s="161" t="str">
        <f>IF(追加記入欄!DW21="", "", 追加記入欄!DW21)</f>
        <v/>
      </c>
      <c r="AU46" s="161" t="str">
        <f>IF(追加記入欄!DW22="", "", 追加記入欄!DW22)</f>
        <v/>
      </c>
      <c r="AV46" s="161" t="str">
        <f>IF(追加記入欄!DW23="", "", 追加記入欄!DW23)</f>
        <v/>
      </c>
      <c r="AW46" s="161" t="str">
        <f>IF(追加記入欄!DW24="", "", 追加記入欄!DW24)</f>
        <v/>
      </c>
      <c r="AX46" s="161" t="str">
        <f>IF(追加記入欄!DW25="", "", 追加記入欄!DW25)</f>
        <v/>
      </c>
      <c r="AY46" s="161" t="str">
        <f>IF(追加記入欄!EO28,1,"")</f>
        <v/>
      </c>
      <c r="AZ46" s="161" t="str">
        <f>IF(追加記入欄!DS11="", "", 追加記入欄!DS11)</f>
        <v/>
      </c>
    </row>
    <row r="47" spans="1:52" s="45" customFormat="1">
      <c r="A47" s="157">
        <v>42</v>
      </c>
      <c r="B47" s="158">
        <v>11</v>
      </c>
      <c r="C47" s="158" t="str">
        <f>C46</f>
        <v/>
      </c>
      <c r="D47" s="158">
        <f t="shared" si="97"/>
        <v>0</v>
      </c>
      <c r="E47" s="158">
        <f t="shared" si="98"/>
        <v>0</v>
      </c>
      <c r="F47" s="158">
        <f t="shared" si="99"/>
        <v>0</v>
      </c>
      <c r="G47" s="158">
        <v>2</v>
      </c>
      <c r="H47" s="158">
        <f t="shared" si="101"/>
        <v>0</v>
      </c>
      <c r="I47" s="158">
        <f>SUM(H$46:H47)*H47</f>
        <v>0</v>
      </c>
      <c r="J47" s="158">
        <f>SUM(H46:H49)</f>
        <v>0</v>
      </c>
      <c r="K47" s="158">
        <f t="shared" si="102"/>
        <v>0</v>
      </c>
      <c r="L47" s="157">
        <f t="shared" si="100"/>
        <v>0</v>
      </c>
      <c r="M47" s="157">
        <f>IF(L47=0,0,SUM(L$6:L47))</f>
        <v>0</v>
      </c>
      <c r="N47" s="159"/>
      <c r="O47" s="159"/>
      <c r="P47" s="159"/>
      <c r="Q47" s="160"/>
      <c r="R47" s="159" t="str">
        <f t="shared" si="103"/>
        <v/>
      </c>
      <c r="S47" s="161" t="str">
        <f t="shared" si="104"/>
        <v/>
      </c>
      <c r="T47" s="161" t="str">
        <f t="shared" ref="T47:V49" si="116">T46</f>
        <v/>
      </c>
      <c r="U47" s="161" t="str">
        <f t="shared" si="116"/>
        <v/>
      </c>
      <c r="V47" s="161" t="str">
        <f t="shared" si="116"/>
        <v/>
      </c>
      <c r="W47" s="161" t="str">
        <f t="shared" ref="W47:Y48" si="117">W46</f>
        <v/>
      </c>
      <c r="X47" s="162" t="str">
        <f t="shared" si="117"/>
        <v/>
      </c>
      <c r="Y47" s="162" t="str">
        <f>Y46</f>
        <v/>
      </c>
      <c r="Z47" s="162" t="str">
        <f t="shared" ref="Z47" si="118">Z46</f>
        <v/>
      </c>
      <c r="AA47" s="162" t="str">
        <f>AA46</f>
        <v/>
      </c>
      <c r="AB47" s="162" t="str">
        <f t="shared" ref="AB47:AF47" si="119">AB46</f>
        <v/>
      </c>
      <c r="AC47" s="162" t="str">
        <f t="shared" si="119"/>
        <v/>
      </c>
      <c r="AD47" s="162" t="str">
        <f t="shared" si="119"/>
        <v/>
      </c>
      <c r="AE47" s="162" t="str">
        <f t="shared" si="119"/>
        <v/>
      </c>
      <c r="AF47" s="162" t="str">
        <f t="shared" si="119"/>
        <v/>
      </c>
      <c r="AG47" s="171"/>
      <c r="AH47" s="162" t="str">
        <f>AH46</f>
        <v/>
      </c>
      <c r="AI47" s="162" t="str">
        <f t="shared" ref="AI47:AL48" si="120">AI46</f>
        <v/>
      </c>
      <c r="AJ47" s="162" t="str">
        <f t="shared" si="120"/>
        <v/>
      </c>
      <c r="AK47" s="162" t="str">
        <f t="shared" si="120"/>
        <v/>
      </c>
      <c r="AL47" s="162" t="str">
        <f t="shared" si="120"/>
        <v/>
      </c>
      <c r="AM47" s="161" t="str">
        <f>IF(追加記入欄!EO60,2,"")</f>
        <v/>
      </c>
      <c r="AN47" s="161" t="str">
        <f>IF(追加記入欄!DQ61=0,"",追加記入欄!DQ61)</f>
        <v/>
      </c>
      <c r="AO47" s="161" t="str">
        <f>IF(追加記入欄!DQ62="","",追加記入欄!DQ62)</f>
        <v/>
      </c>
      <c r="AP47" s="170"/>
      <c r="AQ47" s="170"/>
      <c r="AR47" s="161" t="str">
        <f t="shared" si="86"/>
        <v/>
      </c>
      <c r="AS47" s="161" t="str">
        <f>AS46</f>
        <v/>
      </c>
      <c r="AT47" s="161" t="str">
        <f t="shared" ref="AT47:AZ49" si="121">AT46</f>
        <v/>
      </c>
      <c r="AU47" s="161" t="str">
        <f t="shared" si="121"/>
        <v/>
      </c>
      <c r="AV47" s="161" t="str">
        <f t="shared" si="121"/>
        <v/>
      </c>
      <c r="AW47" s="161" t="str">
        <f t="shared" si="121"/>
        <v/>
      </c>
      <c r="AX47" s="161" t="str">
        <f t="shared" si="121"/>
        <v/>
      </c>
      <c r="AY47" s="161" t="str">
        <f t="shared" si="121"/>
        <v/>
      </c>
      <c r="AZ47" s="161" t="str">
        <f t="shared" si="121"/>
        <v/>
      </c>
    </row>
    <row r="48" spans="1:52" s="45" customFormat="1">
      <c r="A48" s="157">
        <v>43</v>
      </c>
      <c r="B48" s="158">
        <v>11</v>
      </c>
      <c r="C48" s="158" t="str">
        <f t="shared" ref="C48:C49" si="122">C47</f>
        <v/>
      </c>
      <c r="D48" s="158">
        <f t="shared" si="97"/>
        <v>0</v>
      </c>
      <c r="E48" s="158">
        <f t="shared" si="98"/>
        <v>0</v>
      </c>
      <c r="F48" s="158">
        <f t="shared" si="99"/>
        <v>0</v>
      </c>
      <c r="G48" s="158">
        <v>3</v>
      </c>
      <c r="H48" s="158">
        <f t="shared" si="101"/>
        <v>0</v>
      </c>
      <c r="I48" s="158">
        <f>SUM(H$46:H48)*H48</f>
        <v>0</v>
      </c>
      <c r="J48" s="158">
        <f>SUM(H$46:H$49)</f>
        <v>0</v>
      </c>
      <c r="K48" s="158">
        <f t="shared" si="102"/>
        <v>0</v>
      </c>
      <c r="L48" s="157">
        <f t="shared" si="100"/>
        <v>0</v>
      </c>
      <c r="M48" s="157">
        <f>IF(L48=0,0,SUM(L$6:L48))</f>
        <v>0</v>
      </c>
      <c r="N48" s="159"/>
      <c r="O48" s="159"/>
      <c r="P48" s="159"/>
      <c r="Q48" s="160"/>
      <c r="R48" s="159" t="str">
        <f t="shared" si="103"/>
        <v/>
      </c>
      <c r="S48" s="161" t="str">
        <f t="shared" si="104"/>
        <v/>
      </c>
      <c r="T48" s="161" t="str">
        <f t="shared" si="116"/>
        <v/>
      </c>
      <c r="U48" s="161" t="str">
        <f t="shared" si="116"/>
        <v/>
      </c>
      <c r="V48" s="161" t="str">
        <f t="shared" si="116"/>
        <v/>
      </c>
      <c r="W48" s="161" t="str">
        <f t="shared" si="117"/>
        <v/>
      </c>
      <c r="X48" s="162" t="str">
        <f t="shared" si="117"/>
        <v/>
      </c>
      <c r="Y48" s="162" t="str">
        <f t="shared" si="117"/>
        <v/>
      </c>
      <c r="Z48" s="162" t="str">
        <f>Z47</f>
        <v/>
      </c>
      <c r="AA48" s="162" t="str">
        <f>AA47</f>
        <v/>
      </c>
      <c r="AB48" s="162" t="str">
        <f t="shared" ref="AB48:AF48" si="123">AB47</f>
        <v/>
      </c>
      <c r="AC48" s="162" t="str">
        <f t="shared" si="123"/>
        <v/>
      </c>
      <c r="AD48" s="162" t="str">
        <f t="shared" si="123"/>
        <v/>
      </c>
      <c r="AE48" s="162" t="str">
        <f t="shared" si="123"/>
        <v/>
      </c>
      <c r="AF48" s="162" t="str">
        <f t="shared" si="123"/>
        <v/>
      </c>
      <c r="AG48" s="171"/>
      <c r="AH48" s="162" t="str">
        <f t="shared" ref="AH48" si="124">AH47</f>
        <v/>
      </c>
      <c r="AI48" s="162" t="str">
        <f t="shared" si="120"/>
        <v/>
      </c>
      <c r="AJ48" s="162" t="str">
        <f t="shared" si="120"/>
        <v/>
      </c>
      <c r="AK48" s="162" t="str">
        <f t="shared" si="120"/>
        <v/>
      </c>
      <c r="AL48" s="162" t="str">
        <f t="shared" si="120"/>
        <v/>
      </c>
      <c r="AM48" s="161" t="str">
        <f>IF(追加記入欄!EP60,3,"")</f>
        <v/>
      </c>
      <c r="AN48" s="161" t="str">
        <f>IF(追加記入欄!DX61=0,"",追加記入欄!DX61)</f>
        <v/>
      </c>
      <c r="AO48" s="161" t="str">
        <f>IF(追加記入欄!DX62="","",追加記入欄!DX62)</f>
        <v/>
      </c>
      <c r="AP48" s="170"/>
      <c r="AQ48" s="170"/>
      <c r="AR48" s="161" t="str">
        <f t="shared" si="86"/>
        <v/>
      </c>
      <c r="AS48" s="161" t="str">
        <f t="shared" ref="AS48:AS49" si="125">AS47</f>
        <v/>
      </c>
      <c r="AT48" s="161" t="str">
        <f t="shared" si="121"/>
        <v/>
      </c>
      <c r="AU48" s="161" t="str">
        <f t="shared" si="121"/>
        <v/>
      </c>
      <c r="AV48" s="161" t="str">
        <f t="shared" si="121"/>
        <v/>
      </c>
      <c r="AW48" s="161" t="str">
        <f t="shared" si="121"/>
        <v/>
      </c>
      <c r="AX48" s="161" t="str">
        <f t="shared" si="121"/>
        <v/>
      </c>
      <c r="AY48" s="161" t="str">
        <f t="shared" si="121"/>
        <v/>
      </c>
      <c r="AZ48" s="161" t="str">
        <f t="shared" si="121"/>
        <v/>
      </c>
    </row>
    <row r="49" spans="1:52" s="45" customFormat="1">
      <c r="A49" s="157">
        <v>44</v>
      </c>
      <c r="B49" s="158">
        <v>11</v>
      </c>
      <c r="C49" s="158" t="str">
        <f t="shared" si="122"/>
        <v/>
      </c>
      <c r="D49" s="158">
        <f t="shared" si="97"/>
        <v>0</v>
      </c>
      <c r="E49" s="158">
        <f t="shared" si="98"/>
        <v>0</v>
      </c>
      <c r="F49" s="158">
        <f t="shared" si="99"/>
        <v>0</v>
      </c>
      <c r="G49" s="158">
        <v>4</v>
      </c>
      <c r="H49" s="158">
        <f t="shared" si="101"/>
        <v>0</v>
      </c>
      <c r="I49" s="158">
        <f>SUM(H$46:H49)*H49</f>
        <v>0</v>
      </c>
      <c r="J49" s="158">
        <f>SUM(H$46:H$49)</f>
        <v>0</v>
      </c>
      <c r="K49" s="158">
        <f t="shared" si="102"/>
        <v>0</v>
      </c>
      <c r="L49" s="157">
        <f t="shared" si="100"/>
        <v>0</v>
      </c>
      <c r="M49" s="157">
        <f>IF(L49=0,0,SUM(L$6:L49))</f>
        <v>0</v>
      </c>
      <c r="N49" s="159"/>
      <c r="O49" s="159"/>
      <c r="P49" s="159"/>
      <c r="Q49" s="160"/>
      <c r="R49" s="159" t="str">
        <f t="shared" si="103"/>
        <v/>
      </c>
      <c r="S49" s="161" t="str">
        <f t="shared" si="104"/>
        <v/>
      </c>
      <c r="T49" s="161" t="str">
        <f t="shared" si="116"/>
        <v/>
      </c>
      <c r="U49" s="161" t="str">
        <f t="shared" si="116"/>
        <v/>
      </c>
      <c r="V49" s="161" t="str">
        <f t="shared" si="116"/>
        <v/>
      </c>
      <c r="W49" s="161" t="str">
        <f>W48</f>
        <v/>
      </c>
      <c r="X49" s="162" t="str">
        <f>X48</f>
        <v/>
      </c>
      <c r="Y49" s="162" t="str">
        <f t="shared" ref="Y49" si="126">Y48</f>
        <v/>
      </c>
      <c r="Z49" s="162" t="str">
        <f>Z48</f>
        <v/>
      </c>
      <c r="AA49" s="162" t="str">
        <f>AA48</f>
        <v/>
      </c>
      <c r="AB49" s="162" t="str">
        <f t="shared" ref="AB49:AF49" si="127">AB48</f>
        <v/>
      </c>
      <c r="AC49" s="162" t="str">
        <f t="shared" si="127"/>
        <v/>
      </c>
      <c r="AD49" s="162" t="str">
        <f t="shared" si="127"/>
        <v/>
      </c>
      <c r="AE49" s="162" t="str">
        <f t="shared" si="127"/>
        <v/>
      </c>
      <c r="AF49" s="162" t="str">
        <f t="shared" si="127"/>
        <v/>
      </c>
      <c r="AG49" s="171"/>
      <c r="AH49" s="162" t="str">
        <f>AH48</f>
        <v/>
      </c>
      <c r="AI49" s="162" t="str">
        <f>AI48</f>
        <v/>
      </c>
      <c r="AJ49" s="162" t="str">
        <f>AJ48</f>
        <v/>
      </c>
      <c r="AK49" s="162" t="str">
        <f>AK48</f>
        <v/>
      </c>
      <c r="AL49" s="162" t="str">
        <f>AL48</f>
        <v/>
      </c>
      <c r="AM49" s="161" t="str">
        <f>IF(追加記入欄!EQ60,4,"")</f>
        <v/>
      </c>
      <c r="AN49" s="161" t="str">
        <f>IF(追加記入欄!EE61=0,"",追加記入欄!EE61)</f>
        <v/>
      </c>
      <c r="AO49" s="161" t="str">
        <f>IF(追加記入欄!EE62="","",追加記入欄!EE62)</f>
        <v/>
      </c>
      <c r="AP49" s="170"/>
      <c r="AQ49" s="170"/>
      <c r="AR49" s="161" t="str">
        <f t="shared" si="86"/>
        <v/>
      </c>
      <c r="AS49" s="161" t="str">
        <f t="shared" si="125"/>
        <v/>
      </c>
      <c r="AT49" s="161" t="str">
        <f t="shared" si="121"/>
        <v/>
      </c>
      <c r="AU49" s="161" t="str">
        <f t="shared" si="121"/>
        <v/>
      </c>
      <c r="AV49" s="161" t="str">
        <f t="shared" si="121"/>
        <v/>
      </c>
      <c r="AW49" s="161" t="str">
        <f t="shared" si="121"/>
        <v/>
      </c>
      <c r="AX49" s="161" t="str">
        <f t="shared" si="121"/>
        <v/>
      </c>
      <c r="AY49" s="161" t="str">
        <f t="shared" si="121"/>
        <v/>
      </c>
      <c r="AZ49" s="161" t="str">
        <f t="shared" si="121"/>
        <v/>
      </c>
    </row>
    <row r="50" spans="1:52" s="156" customFormat="1">
      <c r="A50" s="150">
        <v>45</v>
      </c>
      <c r="B50" s="151">
        <v>12</v>
      </c>
      <c r="C50" s="151" t="str">
        <f>IF(追加記入欄!EB10="", "", 追加記入欄!EB10)</f>
        <v/>
      </c>
      <c r="D50" s="151">
        <f t="shared" si="97"/>
        <v>0</v>
      </c>
      <c r="E50" s="151">
        <f t="shared" si="98"/>
        <v>0</v>
      </c>
      <c r="F50" s="151">
        <f t="shared" si="99"/>
        <v>0</v>
      </c>
      <c r="G50" s="151">
        <v>1</v>
      </c>
      <c r="H50" s="151">
        <f t="shared" si="101"/>
        <v>0</v>
      </c>
      <c r="I50" s="151">
        <f>SUM(H$50:H50)*H50</f>
        <v>0</v>
      </c>
      <c r="J50" s="151">
        <f>SUM(H50:H53)</f>
        <v>0</v>
      </c>
      <c r="K50" s="151">
        <f t="shared" si="102"/>
        <v>0</v>
      </c>
      <c r="L50" s="150">
        <f t="shared" si="100"/>
        <v>0</v>
      </c>
      <c r="M50" s="150">
        <f>IF(L50=0,0,SUM(L$6:L50))</f>
        <v>0</v>
      </c>
      <c r="N50" s="152"/>
      <c r="O50" s="152"/>
      <c r="P50" s="152"/>
      <c r="Q50" s="153"/>
      <c r="R50" s="152" t="str">
        <f t="shared" si="103"/>
        <v/>
      </c>
      <c r="S50" s="154" t="str">
        <f t="shared" si="104"/>
        <v/>
      </c>
      <c r="T50" s="154" t="str">
        <f>T$6</f>
        <v/>
      </c>
      <c r="U50" s="154" t="str">
        <f>U$6</f>
        <v/>
      </c>
      <c r="V50" s="154" t="str">
        <f>V$6</f>
        <v/>
      </c>
      <c r="W50" s="154" t="str">
        <f>W46</f>
        <v/>
      </c>
      <c r="X50" s="155" t="str">
        <f>IF(追加記入欄!DJ7="", "",追加記入欄!DJ7)</f>
        <v/>
      </c>
      <c r="Y50" s="155" t="str">
        <f>IF(追加記入欄!EB12="", "",追加記入欄!EB12)</f>
        <v/>
      </c>
      <c r="Z50" s="154" t="str">
        <f>IF(追加記入欄!EP13,1,"")</f>
        <v/>
      </c>
      <c r="AA50" s="154" t="str">
        <f>IF(追加記入欄!EB14="", "",追加記入欄!EB14)</f>
        <v/>
      </c>
      <c r="AB50" s="154" t="str">
        <f>IF(ISBLANK(追加記入欄!EC16),"",追加記入欄!EC16)</f>
        <v/>
      </c>
      <c r="AC50" s="155" t="str">
        <f>IF(追加記入欄!EC18="", "",追加記入欄!EC18)</f>
        <v/>
      </c>
      <c r="AD50" s="154" t="str">
        <f>IF(追加記入欄!EC26="", "",追加記入欄!EC26)</f>
        <v/>
      </c>
      <c r="AE50" s="154" t="str">
        <f>IF(追加記入欄!EC30="", "",追加記入欄!EC30)</f>
        <v/>
      </c>
      <c r="AF50" s="154" t="str">
        <f>IF(追加記入欄!EE32="", "",追加記入欄!EE32)</f>
        <v/>
      </c>
      <c r="AG50" s="171"/>
      <c r="AH50" s="154" t="str">
        <f>IF(追加記入欄!EN66,1,IF(追加記入欄!EO66,2,""))</f>
        <v/>
      </c>
      <c r="AI50" s="154" t="str">
        <f>IF(追加記入欄!EN67=TRUE,1,
    IF(追加記入欄!EO67=TRUE,2,
        IF(追加記入欄!EP67=TRUE,3,
            IF(追加記入欄!EN68=TRUE,4,
                IF(追加記入欄!EO68=TRUE,5,"")
            )
        )
    )
)</f>
        <v/>
      </c>
      <c r="AJ50" s="154" t="str">
        <f>IF(追加記入欄!EN69,1,IF(追加記入欄!EO69,2,IF(追加記入欄!EP69,3,"")))</f>
        <v/>
      </c>
      <c r="AK50" s="154" t="str">
        <f>IF(追加記入欄!EN70,1,IF(追加記入欄!EO70,2,IF(追加記入欄!EP70,3,"")))</f>
        <v/>
      </c>
      <c r="AL50" s="154" t="str">
        <f>IF(追加記入欄!EN71,1,IF(追加記入欄!EO71,2,IF(追加記入欄!EP71,3,"")))</f>
        <v/>
      </c>
      <c r="AM50" s="154" t="str">
        <f>IF(追加記入欄!EN72,1,"")</f>
        <v/>
      </c>
      <c r="AN50" s="154" t="str">
        <f>IF(追加記入欄!DJ73=0,"",追加記入欄!DJ73)</f>
        <v/>
      </c>
      <c r="AO50" s="154" t="str">
        <f>IF(追加記入欄!DJ74="","",追加記入欄!DJ74)</f>
        <v/>
      </c>
      <c r="AP50" s="170"/>
      <c r="AQ50" s="170"/>
      <c r="AR50" s="154" t="str">
        <f t="shared" si="86"/>
        <v/>
      </c>
      <c r="AS50" s="154" t="str">
        <f>IF(追加記入欄!EF20="", "", 追加記入欄!EF20)</f>
        <v/>
      </c>
      <c r="AT50" s="154" t="str">
        <f>IF(追加記入欄!EF21="", "", 追加記入欄!EF21)</f>
        <v/>
      </c>
      <c r="AU50" s="154" t="str">
        <f>IF(追加記入欄!EF22="", "", 追加記入欄!EF22)</f>
        <v/>
      </c>
      <c r="AV50" s="154" t="str">
        <f>IF(追加記入欄!EF23="", "", 追加記入欄!EF23)</f>
        <v/>
      </c>
      <c r="AW50" s="154" t="str">
        <f>IF(追加記入欄!EF24="", "", 追加記入欄!EF24)</f>
        <v/>
      </c>
      <c r="AX50" s="154" t="str">
        <f>IF(追加記入欄!EF25="", "", 追加記入欄!EF25)</f>
        <v/>
      </c>
      <c r="AY50" s="154" t="str">
        <f>IF(追加記入欄!EP28,1,"")</f>
        <v/>
      </c>
      <c r="AZ50" s="154" t="str">
        <f>IF(追加記入欄!EB11="", "", 追加記入欄!EB11)</f>
        <v/>
      </c>
    </row>
    <row r="51" spans="1:52" s="156" customFormat="1">
      <c r="A51" s="150">
        <v>46</v>
      </c>
      <c r="B51" s="151">
        <v>12</v>
      </c>
      <c r="C51" s="151" t="str">
        <f>C50</f>
        <v/>
      </c>
      <c r="D51" s="151">
        <f t="shared" si="97"/>
        <v>0</v>
      </c>
      <c r="E51" s="151">
        <f t="shared" si="98"/>
        <v>0</v>
      </c>
      <c r="F51" s="151">
        <f t="shared" si="99"/>
        <v>0</v>
      </c>
      <c r="G51" s="151">
        <v>2</v>
      </c>
      <c r="H51" s="151">
        <f t="shared" si="101"/>
        <v>0</v>
      </c>
      <c r="I51" s="151">
        <f>SUM(H$50:H51)*H51</f>
        <v>0</v>
      </c>
      <c r="J51" s="151">
        <f>SUM(H50:H53)</f>
        <v>0</v>
      </c>
      <c r="K51" s="151">
        <f t="shared" si="102"/>
        <v>0</v>
      </c>
      <c r="L51" s="150">
        <f t="shared" si="100"/>
        <v>0</v>
      </c>
      <c r="M51" s="150">
        <f>IF(L51=0,0,SUM(L$6:L51))</f>
        <v>0</v>
      </c>
      <c r="N51" s="152"/>
      <c r="O51" s="152"/>
      <c r="P51" s="152"/>
      <c r="Q51" s="153"/>
      <c r="R51" s="152" t="str">
        <f t="shared" si="103"/>
        <v/>
      </c>
      <c r="S51" s="154" t="str">
        <f t="shared" si="104"/>
        <v/>
      </c>
      <c r="T51" s="154" t="str">
        <f t="shared" ref="T51:V53" si="128">T50</f>
        <v/>
      </c>
      <c r="U51" s="154" t="str">
        <f t="shared" si="128"/>
        <v/>
      </c>
      <c r="V51" s="154" t="str">
        <f t="shared" si="128"/>
        <v/>
      </c>
      <c r="W51" s="154" t="str">
        <f t="shared" ref="W51:AD52" si="129">W50</f>
        <v/>
      </c>
      <c r="X51" s="155" t="str">
        <f t="shared" si="129"/>
        <v/>
      </c>
      <c r="Y51" s="155" t="str">
        <f>Y50</f>
        <v/>
      </c>
      <c r="Z51" s="155" t="str">
        <f t="shared" si="129"/>
        <v/>
      </c>
      <c r="AA51" s="155" t="str">
        <f t="shared" si="129"/>
        <v/>
      </c>
      <c r="AB51" s="155" t="str">
        <f t="shared" si="129"/>
        <v/>
      </c>
      <c r="AC51" s="155" t="str">
        <f t="shared" si="129"/>
        <v/>
      </c>
      <c r="AD51" s="155" t="str">
        <f t="shared" si="129"/>
        <v/>
      </c>
      <c r="AE51" s="155" t="str">
        <f t="shared" ref="AE51:AH52" si="130">AE50</f>
        <v/>
      </c>
      <c r="AF51" s="155" t="str">
        <f t="shared" si="130"/>
        <v/>
      </c>
      <c r="AG51" s="171"/>
      <c r="AH51" s="155" t="str">
        <f>AH50</f>
        <v/>
      </c>
      <c r="AI51" s="155" t="str">
        <f t="shared" ref="AI51:AL52" si="131">AI50</f>
        <v/>
      </c>
      <c r="AJ51" s="155" t="str">
        <f t="shared" si="131"/>
        <v/>
      </c>
      <c r="AK51" s="155" t="str">
        <f t="shared" si="131"/>
        <v/>
      </c>
      <c r="AL51" s="155" t="str">
        <f t="shared" si="131"/>
        <v/>
      </c>
      <c r="AM51" s="154" t="str">
        <f>IF(追加記入欄!EO72,2,"")</f>
        <v/>
      </c>
      <c r="AN51" s="154" t="str">
        <f>IF(追加記入欄!DQ73=0,"",追加記入欄!DQ73)</f>
        <v/>
      </c>
      <c r="AO51" s="154" t="str">
        <f>IF(追加記入欄!DQ74="","",追加記入欄!DQ74)</f>
        <v/>
      </c>
      <c r="AP51" s="170"/>
      <c r="AQ51" s="170"/>
      <c r="AR51" s="154" t="str">
        <f t="shared" si="86"/>
        <v/>
      </c>
      <c r="AS51" s="154" t="str">
        <f>AS50</f>
        <v/>
      </c>
      <c r="AT51" s="154" t="str">
        <f t="shared" ref="AT51:AZ53" si="132">AT50</f>
        <v/>
      </c>
      <c r="AU51" s="154" t="str">
        <f t="shared" si="132"/>
        <v/>
      </c>
      <c r="AV51" s="154" t="str">
        <f t="shared" si="132"/>
        <v/>
      </c>
      <c r="AW51" s="154" t="str">
        <f t="shared" si="132"/>
        <v/>
      </c>
      <c r="AX51" s="154" t="str">
        <f t="shared" si="132"/>
        <v/>
      </c>
      <c r="AY51" s="154" t="str">
        <f t="shared" si="132"/>
        <v/>
      </c>
      <c r="AZ51" s="154" t="str">
        <f t="shared" si="132"/>
        <v/>
      </c>
    </row>
    <row r="52" spans="1:52" s="156" customFormat="1">
      <c r="A52" s="150">
        <v>47</v>
      </c>
      <c r="B52" s="151">
        <v>12</v>
      </c>
      <c r="C52" s="151" t="str">
        <f t="shared" ref="C52:C53" si="133">C51</f>
        <v/>
      </c>
      <c r="D52" s="151">
        <f t="shared" si="97"/>
        <v>0</v>
      </c>
      <c r="E52" s="151">
        <f t="shared" si="98"/>
        <v>0</v>
      </c>
      <c r="F52" s="151">
        <f t="shared" si="99"/>
        <v>0</v>
      </c>
      <c r="G52" s="151">
        <v>3</v>
      </c>
      <c r="H52" s="151">
        <f t="shared" si="101"/>
        <v>0</v>
      </c>
      <c r="I52" s="151">
        <f>SUM(H$50:H52)*H52</f>
        <v>0</v>
      </c>
      <c r="J52" s="151">
        <f>SUM(H$50:H$53)</f>
        <v>0</v>
      </c>
      <c r="K52" s="151">
        <f t="shared" si="102"/>
        <v>0</v>
      </c>
      <c r="L52" s="150">
        <f t="shared" si="100"/>
        <v>0</v>
      </c>
      <c r="M52" s="150">
        <f>IF(L52=0,0,SUM(L$6:L52))</f>
        <v>0</v>
      </c>
      <c r="N52" s="152"/>
      <c r="O52" s="152"/>
      <c r="P52" s="152"/>
      <c r="Q52" s="153"/>
      <c r="R52" s="152" t="str">
        <f t="shared" si="103"/>
        <v/>
      </c>
      <c r="S52" s="154" t="str">
        <f t="shared" si="104"/>
        <v/>
      </c>
      <c r="T52" s="154" t="str">
        <f t="shared" si="128"/>
        <v/>
      </c>
      <c r="U52" s="154" t="str">
        <f t="shared" si="128"/>
        <v/>
      </c>
      <c r="V52" s="154" t="str">
        <f t="shared" si="128"/>
        <v/>
      </c>
      <c r="W52" s="154" t="str">
        <f t="shared" si="129"/>
        <v/>
      </c>
      <c r="X52" s="155" t="str">
        <f t="shared" si="129"/>
        <v/>
      </c>
      <c r="Y52" s="155" t="str">
        <f t="shared" si="129"/>
        <v/>
      </c>
      <c r="Z52" s="155" t="str">
        <f t="shared" si="129"/>
        <v/>
      </c>
      <c r="AA52" s="155" t="str">
        <f t="shared" si="129"/>
        <v/>
      </c>
      <c r="AB52" s="155" t="str">
        <f t="shared" si="129"/>
        <v/>
      </c>
      <c r="AC52" s="155" t="str">
        <f t="shared" si="129"/>
        <v/>
      </c>
      <c r="AD52" s="155" t="str">
        <f t="shared" si="129"/>
        <v/>
      </c>
      <c r="AE52" s="155" t="str">
        <f t="shared" si="130"/>
        <v/>
      </c>
      <c r="AF52" s="155" t="str">
        <f t="shared" si="130"/>
        <v/>
      </c>
      <c r="AG52" s="171"/>
      <c r="AH52" s="155" t="str">
        <f t="shared" si="130"/>
        <v/>
      </c>
      <c r="AI52" s="155" t="str">
        <f t="shared" si="131"/>
        <v/>
      </c>
      <c r="AJ52" s="155" t="str">
        <f t="shared" si="131"/>
        <v/>
      </c>
      <c r="AK52" s="155" t="str">
        <f t="shared" si="131"/>
        <v/>
      </c>
      <c r="AL52" s="155" t="str">
        <f t="shared" si="131"/>
        <v/>
      </c>
      <c r="AM52" s="154" t="str">
        <f>IF(追加記入欄!EP72,3,"")</f>
        <v/>
      </c>
      <c r="AN52" s="154" t="str">
        <f>IF(追加記入欄!DX73=0,"",追加記入欄!DX73)</f>
        <v/>
      </c>
      <c r="AO52" s="154" t="str">
        <f>IF(追加記入欄!DX74="","",追加記入欄!DX74)</f>
        <v/>
      </c>
      <c r="AP52" s="170"/>
      <c r="AQ52" s="170"/>
      <c r="AR52" s="154" t="str">
        <f t="shared" si="86"/>
        <v/>
      </c>
      <c r="AS52" s="154" t="str">
        <f t="shared" ref="AS52:AS53" si="134">AS51</f>
        <v/>
      </c>
      <c r="AT52" s="154" t="str">
        <f t="shared" si="132"/>
        <v/>
      </c>
      <c r="AU52" s="154" t="str">
        <f t="shared" si="132"/>
        <v/>
      </c>
      <c r="AV52" s="154" t="str">
        <f t="shared" si="132"/>
        <v/>
      </c>
      <c r="AW52" s="154" t="str">
        <f t="shared" si="132"/>
        <v/>
      </c>
      <c r="AX52" s="154" t="str">
        <f t="shared" si="132"/>
        <v/>
      </c>
      <c r="AY52" s="154" t="str">
        <f t="shared" si="132"/>
        <v/>
      </c>
      <c r="AZ52" s="154" t="str">
        <f t="shared" si="132"/>
        <v/>
      </c>
    </row>
    <row r="53" spans="1:52" s="156" customFormat="1">
      <c r="A53" s="150">
        <v>48</v>
      </c>
      <c r="B53" s="151">
        <v>12</v>
      </c>
      <c r="C53" s="151" t="str">
        <f t="shared" si="133"/>
        <v/>
      </c>
      <c r="D53" s="151">
        <f t="shared" si="97"/>
        <v>0</v>
      </c>
      <c r="E53" s="151">
        <f t="shared" si="98"/>
        <v>0</v>
      </c>
      <c r="F53" s="151">
        <f t="shared" si="99"/>
        <v>0</v>
      </c>
      <c r="G53" s="151">
        <v>4</v>
      </c>
      <c r="H53" s="151">
        <f t="shared" si="101"/>
        <v>0</v>
      </c>
      <c r="I53" s="151">
        <f>SUM(H$50:H53)*H53</f>
        <v>0</v>
      </c>
      <c r="J53" s="151">
        <f>SUM(H$50:H$53)</f>
        <v>0</v>
      </c>
      <c r="K53" s="151">
        <f t="shared" si="102"/>
        <v>0</v>
      </c>
      <c r="L53" s="150">
        <f t="shared" si="100"/>
        <v>0</v>
      </c>
      <c r="M53" s="150">
        <f>IF(L53=0,0,SUM(L$6:L53))</f>
        <v>0</v>
      </c>
      <c r="N53" s="152"/>
      <c r="O53" s="152"/>
      <c r="P53" s="152"/>
      <c r="Q53" s="153"/>
      <c r="R53" s="152" t="str">
        <f t="shared" si="103"/>
        <v/>
      </c>
      <c r="S53" s="154" t="str">
        <f t="shared" si="104"/>
        <v/>
      </c>
      <c r="T53" s="154" t="str">
        <f t="shared" si="128"/>
        <v/>
      </c>
      <c r="U53" s="154" t="str">
        <f t="shared" si="128"/>
        <v/>
      </c>
      <c r="V53" s="154" t="str">
        <f t="shared" si="128"/>
        <v/>
      </c>
      <c r="W53" s="154" t="str">
        <f>W52</f>
        <v/>
      </c>
      <c r="X53" s="155" t="str">
        <f>X52</f>
        <v/>
      </c>
      <c r="Y53" s="155" t="str">
        <f t="shared" ref="Y53" si="135">Y52</f>
        <v/>
      </c>
      <c r="Z53" s="155" t="str">
        <f t="shared" ref="Z53:AF53" si="136">Z52</f>
        <v/>
      </c>
      <c r="AA53" s="155" t="str">
        <f t="shared" si="136"/>
        <v/>
      </c>
      <c r="AB53" s="155" t="str">
        <f t="shared" si="136"/>
        <v/>
      </c>
      <c r="AC53" s="155" t="str">
        <f t="shared" si="136"/>
        <v/>
      </c>
      <c r="AD53" s="155" t="str">
        <f t="shared" si="136"/>
        <v/>
      </c>
      <c r="AE53" s="155" t="str">
        <f t="shared" si="136"/>
        <v/>
      </c>
      <c r="AF53" s="155" t="str">
        <f t="shared" si="136"/>
        <v/>
      </c>
      <c r="AG53" s="171"/>
      <c r="AH53" s="155" t="str">
        <f>AH52</f>
        <v/>
      </c>
      <c r="AI53" s="155" t="str">
        <f>AI52</f>
        <v/>
      </c>
      <c r="AJ53" s="155" t="str">
        <f>AJ52</f>
        <v/>
      </c>
      <c r="AK53" s="155" t="str">
        <f>AK52</f>
        <v/>
      </c>
      <c r="AL53" s="155" t="str">
        <f>AL52</f>
        <v/>
      </c>
      <c r="AM53" s="154" t="str">
        <f>IF(追加記入欄!EQ72,4,"")</f>
        <v/>
      </c>
      <c r="AN53" s="154" t="str">
        <f>IF(追加記入欄!EE73=0,"",追加記入欄!EE73)</f>
        <v/>
      </c>
      <c r="AO53" s="154" t="str">
        <f>IF(追加記入欄!EE74="","",追加記入欄!EE74)</f>
        <v/>
      </c>
      <c r="AP53" s="170"/>
      <c r="AQ53" s="170"/>
      <c r="AR53" s="154" t="str">
        <f t="shared" si="86"/>
        <v/>
      </c>
      <c r="AS53" s="154" t="str">
        <f t="shared" si="134"/>
        <v/>
      </c>
      <c r="AT53" s="154" t="str">
        <f t="shared" si="132"/>
        <v/>
      </c>
      <c r="AU53" s="154" t="str">
        <f t="shared" si="132"/>
        <v/>
      </c>
      <c r="AV53" s="154" t="str">
        <f t="shared" si="132"/>
        <v/>
      </c>
      <c r="AW53" s="154" t="str">
        <f t="shared" si="132"/>
        <v/>
      </c>
      <c r="AX53" s="154" t="str">
        <f t="shared" si="132"/>
        <v/>
      </c>
      <c r="AY53" s="154" t="str">
        <f t="shared" si="132"/>
        <v/>
      </c>
      <c r="AZ53" s="154" t="str">
        <f t="shared" si="132"/>
        <v/>
      </c>
    </row>
    <row r="54" spans="1:52" s="169" customFormat="1">
      <c r="A54" s="163">
        <v>49</v>
      </c>
      <c r="B54" s="164">
        <v>13</v>
      </c>
      <c r="C54" s="164" t="str">
        <f>IF(追加記入欄!FJ10="", "", 追加記入欄!FJ10)</f>
        <v/>
      </c>
      <c r="D54" s="164">
        <f t="shared" si="97"/>
        <v>0</v>
      </c>
      <c r="E54" s="164">
        <f t="shared" si="98"/>
        <v>0</v>
      </c>
      <c r="F54" s="164">
        <f t="shared" si="99"/>
        <v>0</v>
      </c>
      <c r="G54" s="164">
        <v>1</v>
      </c>
      <c r="H54" s="164">
        <f t="shared" si="101"/>
        <v>0</v>
      </c>
      <c r="I54" s="164">
        <f>SUM(H$54:H54)*H54</f>
        <v>0</v>
      </c>
      <c r="J54" s="164">
        <f>SUM(H54:H57)</f>
        <v>0</v>
      </c>
      <c r="K54" s="164">
        <f t="shared" si="102"/>
        <v>0</v>
      </c>
      <c r="L54" s="163">
        <f t="shared" si="100"/>
        <v>0</v>
      </c>
      <c r="M54" s="163">
        <f>IF(L54=0,0,SUM(L$6:L54))</f>
        <v>0</v>
      </c>
      <c r="N54" s="165"/>
      <c r="O54" s="165"/>
      <c r="P54" s="165"/>
      <c r="Q54" s="166"/>
      <c r="R54" s="165" t="str">
        <f t="shared" si="103"/>
        <v/>
      </c>
      <c r="S54" s="167" t="str">
        <f t="shared" si="104"/>
        <v/>
      </c>
      <c r="T54" s="167" t="str">
        <f>T$6</f>
        <v/>
      </c>
      <c r="U54" s="167" t="str">
        <f>U$6</f>
        <v/>
      </c>
      <c r="V54" s="167" t="str">
        <f>V$6</f>
        <v/>
      </c>
      <c r="W54" s="167" t="str">
        <f>IF(追加記入欄!GN4=TRUE,1,IF(追加記入欄!GO4=TRUE,2,IF(追加記入欄!GP4=TRUE,3,IF(追加記入欄!GQ4=TRUE,4,""))))</f>
        <v/>
      </c>
      <c r="X54" s="168" t="str">
        <f>IF(追加記入欄!FJ7="", "",追加記入欄!FJ7)</f>
        <v/>
      </c>
      <c r="Y54" s="168" t="str">
        <f>IF(追加記入欄!FJ12="", "",追加記入欄!FJ12)</f>
        <v/>
      </c>
      <c r="Z54" s="167" t="str">
        <f>IF(追加記入欄!GN13,1,"")</f>
        <v/>
      </c>
      <c r="AA54" s="167" t="str">
        <f>IF(追加記入欄!FJ14="", "",追加記入欄!FJ14)</f>
        <v/>
      </c>
      <c r="AB54" s="167" t="str">
        <f>IF(ISBLANK(追加記入欄!FK16),"",追加記入欄!FK16)</f>
        <v/>
      </c>
      <c r="AC54" s="168" t="str">
        <f>IF(追加記入欄!FK18="", "",追加記入欄!FK18)</f>
        <v/>
      </c>
      <c r="AD54" s="167" t="str">
        <f>IF(追加記入欄!FK26="", "",追加記入欄!FK26)</f>
        <v/>
      </c>
      <c r="AE54" s="167" t="str">
        <f>IF(追加記入欄!FK30="", "",追加記入欄!FK30)</f>
        <v/>
      </c>
      <c r="AF54" s="167" t="str">
        <f>IF(追加記入欄!FM32="", "",追加記入欄!FM32)</f>
        <v/>
      </c>
      <c r="AG54" s="171"/>
      <c r="AH54" s="167" t="str">
        <f>IF(追加記入欄!GN42,1,IF(追加記入欄!GO42,2,""))</f>
        <v/>
      </c>
      <c r="AI54" s="167" t="str">
        <f>IF(追加記入欄!GN43=TRUE,1,
    IF(追加記入欄!GO43=TRUE,2,
        IF(追加記入欄!GP43=TRUE,3,
            IF(追加記入欄!GN44=TRUE,4,
                IF(追加記入欄!GO44=TRUE,5,"")
            )
        )
    )
)</f>
        <v/>
      </c>
      <c r="AJ54" s="167" t="str">
        <f>IF(追加記入欄!GN45,1,IF(追加記入欄!GO45,2,IF(追加記入欄!GP45,3,"")))</f>
        <v/>
      </c>
      <c r="AK54" s="167" t="str">
        <f>IF(追加記入欄!GN46,1,IF(追加記入欄!GO46,2,IF(追加記入欄!GP46,3,"")))</f>
        <v/>
      </c>
      <c r="AL54" s="167" t="str">
        <f>IF(追加記入欄!GN47,1,IF(追加記入欄!GO47,2,IF(追加記入欄!GP47,3,"")))</f>
        <v/>
      </c>
      <c r="AM54" s="167" t="str">
        <f>IF(追加記入欄!GN48,1,"")</f>
        <v/>
      </c>
      <c r="AN54" s="167" t="str">
        <f>IF(追加記入欄!FJ49=0,"",追加記入欄!FJ49)</f>
        <v/>
      </c>
      <c r="AO54" s="167" t="str">
        <f>IF(追加記入欄!FJ50="","",追加記入欄!FJ50)</f>
        <v/>
      </c>
      <c r="AP54" s="170"/>
      <c r="AQ54" s="170"/>
      <c r="AR54" s="167" t="str">
        <f t="shared" si="86"/>
        <v/>
      </c>
      <c r="AS54" s="167" t="str">
        <f>IF(追加記入欄!FN20="", "", 追加記入欄!FN20)</f>
        <v/>
      </c>
      <c r="AT54" s="167" t="str">
        <f>IF(追加記入欄!FN21="", "", 追加記入欄!FN21)</f>
        <v/>
      </c>
      <c r="AU54" s="167" t="str">
        <f>IF(追加記入欄!FN22="", "", 追加記入欄!FN22)</f>
        <v/>
      </c>
      <c r="AV54" s="167" t="str">
        <f>IF(追加記入欄!FN23="", "", 追加記入欄!FN23)</f>
        <v/>
      </c>
      <c r="AW54" s="167" t="str">
        <f>IF(追加記入欄!FN24="", "", 追加記入欄!FN24)</f>
        <v/>
      </c>
      <c r="AX54" s="167" t="str">
        <f>IF(追加記入欄!FN25="", "", 追加記入欄!FN25)</f>
        <v/>
      </c>
      <c r="AY54" s="167" t="str">
        <f>IF(追加記入欄!GN28,1,"")</f>
        <v/>
      </c>
      <c r="AZ54" s="167" t="str">
        <f>IF(追加記入欄!FJ11="", "", 追加記入欄!FJ11)</f>
        <v/>
      </c>
    </row>
    <row r="55" spans="1:52" s="169" customFormat="1">
      <c r="A55" s="163">
        <v>50</v>
      </c>
      <c r="B55" s="164">
        <v>13</v>
      </c>
      <c r="C55" s="164" t="str">
        <f>C54</f>
        <v/>
      </c>
      <c r="D55" s="164">
        <f t="shared" si="97"/>
        <v>0</v>
      </c>
      <c r="E55" s="164">
        <f t="shared" si="98"/>
        <v>0</v>
      </c>
      <c r="F55" s="164">
        <f t="shared" si="99"/>
        <v>0</v>
      </c>
      <c r="G55" s="164">
        <v>2</v>
      </c>
      <c r="H55" s="164">
        <f t="shared" si="101"/>
        <v>0</v>
      </c>
      <c r="I55" s="164">
        <f>SUM(H$54:H55)*H55</f>
        <v>0</v>
      </c>
      <c r="J55" s="164">
        <f>SUM(H54:H57)</f>
        <v>0</v>
      </c>
      <c r="K55" s="164">
        <f t="shared" si="102"/>
        <v>0</v>
      </c>
      <c r="L55" s="163">
        <f t="shared" si="100"/>
        <v>0</v>
      </c>
      <c r="M55" s="163">
        <f>IF(L55=0,0,SUM(L$6:L55))</f>
        <v>0</v>
      </c>
      <c r="N55" s="165"/>
      <c r="O55" s="165"/>
      <c r="P55" s="165"/>
      <c r="Q55" s="166"/>
      <c r="R55" s="165" t="str">
        <f t="shared" si="103"/>
        <v/>
      </c>
      <c r="S55" s="167" t="str">
        <f t="shared" si="104"/>
        <v/>
      </c>
      <c r="T55" s="167" t="str">
        <f t="shared" ref="T55:V57" si="137">T54</f>
        <v/>
      </c>
      <c r="U55" s="167" t="str">
        <f t="shared" si="137"/>
        <v/>
      </c>
      <c r="V55" s="167" t="str">
        <f t="shared" si="137"/>
        <v/>
      </c>
      <c r="W55" s="167" t="str">
        <f t="shared" ref="W55:AD56" si="138">W54</f>
        <v/>
      </c>
      <c r="X55" s="168" t="str">
        <f t="shared" ref="X55" si="139">X54</f>
        <v/>
      </c>
      <c r="Y55" s="168" t="str">
        <f t="shared" ref="Y55" si="140">Y54</f>
        <v/>
      </c>
      <c r="Z55" s="168" t="str">
        <f t="shared" si="138"/>
        <v/>
      </c>
      <c r="AA55" s="168" t="str">
        <f t="shared" si="138"/>
        <v/>
      </c>
      <c r="AB55" s="168" t="str">
        <f t="shared" si="138"/>
        <v/>
      </c>
      <c r="AC55" s="168" t="str">
        <f t="shared" si="138"/>
        <v/>
      </c>
      <c r="AD55" s="168" t="str">
        <f t="shared" si="138"/>
        <v/>
      </c>
      <c r="AE55" s="168" t="str">
        <f t="shared" ref="AE55:AH56" si="141">AE54</f>
        <v/>
      </c>
      <c r="AF55" s="168" t="str">
        <f t="shared" si="141"/>
        <v/>
      </c>
      <c r="AG55" s="171"/>
      <c r="AH55" s="168" t="str">
        <f>AH54</f>
        <v/>
      </c>
      <c r="AI55" s="168" t="str">
        <f t="shared" ref="AI55:AL56" si="142">AI54</f>
        <v/>
      </c>
      <c r="AJ55" s="168" t="str">
        <f t="shared" si="142"/>
        <v/>
      </c>
      <c r="AK55" s="168" t="str">
        <f t="shared" si="142"/>
        <v/>
      </c>
      <c r="AL55" s="168" t="str">
        <f t="shared" si="142"/>
        <v/>
      </c>
      <c r="AM55" s="167" t="str">
        <f>IF(追加記入欄!GO48,2,"")</f>
        <v/>
      </c>
      <c r="AN55" s="167" t="str">
        <f>IF(追加記入欄!FQ49=0,"",追加記入欄!FQ49)</f>
        <v/>
      </c>
      <c r="AO55" s="167" t="str">
        <f>IF(追加記入欄!FQ50="","",追加記入欄!FQ50)</f>
        <v/>
      </c>
      <c r="AP55" s="170"/>
      <c r="AQ55" s="170"/>
      <c r="AR55" s="167" t="str">
        <f t="shared" si="86"/>
        <v/>
      </c>
      <c r="AS55" s="167" t="str">
        <f>AS54</f>
        <v/>
      </c>
      <c r="AT55" s="167" t="str">
        <f t="shared" ref="AT55:AZ57" si="143">AT54</f>
        <v/>
      </c>
      <c r="AU55" s="167" t="str">
        <f t="shared" si="143"/>
        <v/>
      </c>
      <c r="AV55" s="167" t="str">
        <f t="shared" si="143"/>
        <v/>
      </c>
      <c r="AW55" s="167" t="str">
        <f t="shared" si="143"/>
        <v/>
      </c>
      <c r="AX55" s="167" t="str">
        <f t="shared" si="143"/>
        <v/>
      </c>
      <c r="AY55" s="167" t="str">
        <f t="shared" si="143"/>
        <v/>
      </c>
      <c r="AZ55" s="167" t="str">
        <f t="shared" si="143"/>
        <v/>
      </c>
    </row>
    <row r="56" spans="1:52" s="169" customFormat="1">
      <c r="A56" s="163">
        <v>51</v>
      </c>
      <c r="B56" s="164">
        <v>13</v>
      </c>
      <c r="C56" s="164" t="str">
        <f t="shared" ref="C56:C57" si="144">C55</f>
        <v/>
      </c>
      <c r="D56" s="164">
        <f t="shared" si="97"/>
        <v>0</v>
      </c>
      <c r="E56" s="164">
        <f t="shared" si="98"/>
        <v>0</v>
      </c>
      <c r="F56" s="164">
        <f t="shared" si="99"/>
        <v>0</v>
      </c>
      <c r="G56" s="164">
        <v>3</v>
      </c>
      <c r="H56" s="164">
        <f t="shared" si="101"/>
        <v>0</v>
      </c>
      <c r="I56" s="164">
        <f>SUM(H$54:H56)*H56</f>
        <v>0</v>
      </c>
      <c r="J56" s="164">
        <f>SUM(H$54:H$57)</f>
        <v>0</v>
      </c>
      <c r="K56" s="164">
        <f t="shared" si="102"/>
        <v>0</v>
      </c>
      <c r="L56" s="163">
        <f t="shared" si="100"/>
        <v>0</v>
      </c>
      <c r="M56" s="163">
        <f>IF(L56=0,0,SUM(L$6:L56))</f>
        <v>0</v>
      </c>
      <c r="N56" s="165"/>
      <c r="O56" s="165"/>
      <c r="P56" s="165"/>
      <c r="Q56" s="166"/>
      <c r="R56" s="165" t="str">
        <f t="shared" si="103"/>
        <v/>
      </c>
      <c r="S56" s="167" t="str">
        <f t="shared" si="104"/>
        <v/>
      </c>
      <c r="T56" s="167" t="str">
        <f t="shared" si="137"/>
        <v/>
      </c>
      <c r="U56" s="167" t="str">
        <f t="shared" si="137"/>
        <v/>
      </c>
      <c r="V56" s="167" t="str">
        <f t="shared" si="137"/>
        <v/>
      </c>
      <c r="W56" s="167" t="str">
        <f t="shared" si="138"/>
        <v/>
      </c>
      <c r="X56" s="168" t="str">
        <f t="shared" ref="X56" si="145">X55</f>
        <v/>
      </c>
      <c r="Y56" s="168" t="str">
        <f t="shared" ref="Y56" si="146">Y55</f>
        <v/>
      </c>
      <c r="Z56" s="168" t="str">
        <f t="shared" si="138"/>
        <v/>
      </c>
      <c r="AA56" s="168" t="str">
        <f t="shared" si="138"/>
        <v/>
      </c>
      <c r="AB56" s="168" t="str">
        <f t="shared" si="138"/>
        <v/>
      </c>
      <c r="AC56" s="168" t="str">
        <f t="shared" si="138"/>
        <v/>
      </c>
      <c r="AD56" s="168" t="str">
        <f t="shared" si="138"/>
        <v/>
      </c>
      <c r="AE56" s="168" t="str">
        <f t="shared" si="141"/>
        <v/>
      </c>
      <c r="AF56" s="168" t="str">
        <f t="shared" si="141"/>
        <v/>
      </c>
      <c r="AG56" s="171"/>
      <c r="AH56" s="168" t="str">
        <f t="shared" si="141"/>
        <v/>
      </c>
      <c r="AI56" s="168" t="str">
        <f t="shared" si="142"/>
        <v/>
      </c>
      <c r="AJ56" s="168" t="str">
        <f t="shared" si="142"/>
        <v/>
      </c>
      <c r="AK56" s="168" t="str">
        <f t="shared" si="142"/>
        <v/>
      </c>
      <c r="AL56" s="168" t="str">
        <f t="shared" si="142"/>
        <v/>
      </c>
      <c r="AM56" s="167" t="str">
        <f>IF(追加記入欄!GP48,3,"")</f>
        <v/>
      </c>
      <c r="AN56" s="167" t="str">
        <f>IF(追加記入欄!FX49=0,"",追加記入欄!FX49)</f>
        <v/>
      </c>
      <c r="AO56" s="167" t="str">
        <f>IF(追加記入欄!FX50="","",追加記入欄!FX50)</f>
        <v/>
      </c>
      <c r="AP56" s="170"/>
      <c r="AQ56" s="170"/>
      <c r="AR56" s="167" t="str">
        <f t="shared" si="86"/>
        <v/>
      </c>
      <c r="AS56" s="167" t="str">
        <f t="shared" ref="AS56:AS57" si="147">AS55</f>
        <v/>
      </c>
      <c r="AT56" s="167" t="str">
        <f t="shared" si="143"/>
        <v/>
      </c>
      <c r="AU56" s="167" t="str">
        <f t="shared" si="143"/>
        <v/>
      </c>
      <c r="AV56" s="167" t="str">
        <f t="shared" si="143"/>
        <v/>
      </c>
      <c r="AW56" s="167" t="str">
        <f t="shared" si="143"/>
        <v/>
      </c>
      <c r="AX56" s="167" t="str">
        <f t="shared" si="143"/>
        <v/>
      </c>
      <c r="AY56" s="167" t="str">
        <f t="shared" si="143"/>
        <v/>
      </c>
      <c r="AZ56" s="167" t="str">
        <f t="shared" si="143"/>
        <v/>
      </c>
    </row>
    <row r="57" spans="1:52" s="169" customFormat="1">
      <c r="A57" s="163">
        <v>52</v>
      </c>
      <c r="B57" s="164">
        <v>13</v>
      </c>
      <c r="C57" s="164" t="str">
        <f t="shared" si="144"/>
        <v/>
      </c>
      <c r="D57" s="164">
        <f t="shared" si="97"/>
        <v>0</v>
      </c>
      <c r="E57" s="164">
        <f t="shared" si="98"/>
        <v>0</v>
      </c>
      <c r="F57" s="164">
        <f t="shared" si="99"/>
        <v>0</v>
      </c>
      <c r="G57" s="164">
        <v>4</v>
      </c>
      <c r="H57" s="164">
        <f t="shared" si="101"/>
        <v>0</v>
      </c>
      <c r="I57" s="164">
        <f>SUM(H$54:H57)*H57</f>
        <v>0</v>
      </c>
      <c r="J57" s="164">
        <f>SUM(H$54:H$57)</f>
        <v>0</v>
      </c>
      <c r="K57" s="164">
        <f t="shared" si="102"/>
        <v>0</v>
      </c>
      <c r="L57" s="163">
        <f t="shared" si="100"/>
        <v>0</v>
      </c>
      <c r="M57" s="163">
        <f>IF(L57=0,0,SUM(L$6:L57))</f>
        <v>0</v>
      </c>
      <c r="N57" s="165"/>
      <c r="O57" s="165"/>
      <c r="P57" s="165"/>
      <c r="Q57" s="166"/>
      <c r="R57" s="165" t="str">
        <f t="shared" si="103"/>
        <v/>
      </c>
      <c r="S57" s="167" t="str">
        <f t="shared" si="104"/>
        <v/>
      </c>
      <c r="T57" s="167" t="str">
        <f t="shared" si="137"/>
        <v/>
      </c>
      <c r="U57" s="167" t="str">
        <f t="shared" si="137"/>
        <v/>
      </c>
      <c r="V57" s="167" t="str">
        <f t="shared" si="137"/>
        <v/>
      </c>
      <c r="W57" s="167" t="str">
        <f>W56</f>
        <v/>
      </c>
      <c r="X57" s="168" t="str">
        <f>X56</f>
        <v/>
      </c>
      <c r="Y57" s="168" t="str">
        <f>Y56</f>
        <v/>
      </c>
      <c r="Z57" s="168" t="str">
        <f t="shared" ref="Z57:AF57" si="148">Z56</f>
        <v/>
      </c>
      <c r="AA57" s="168" t="str">
        <f t="shared" si="148"/>
        <v/>
      </c>
      <c r="AB57" s="168" t="str">
        <f t="shared" si="148"/>
        <v/>
      </c>
      <c r="AC57" s="168" t="str">
        <f t="shared" si="148"/>
        <v/>
      </c>
      <c r="AD57" s="168" t="str">
        <f t="shared" si="148"/>
        <v/>
      </c>
      <c r="AE57" s="168" t="str">
        <f t="shared" si="148"/>
        <v/>
      </c>
      <c r="AF57" s="168" t="str">
        <f t="shared" si="148"/>
        <v/>
      </c>
      <c r="AG57" s="171"/>
      <c r="AH57" s="168" t="str">
        <f>AH56</f>
        <v/>
      </c>
      <c r="AI57" s="168" t="str">
        <f>AI56</f>
        <v/>
      </c>
      <c r="AJ57" s="168" t="str">
        <f>AJ56</f>
        <v/>
      </c>
      <c r="AK57" s="168" t="str">
        <f>AK56</f>
        <v/>
      </c>
      <c r="AL57" s="168" t="str">
        <f>AL56</f>
        <v/>
      </c>
      <c r="AM57" s="167" t="str">
        <f>IF(追加記入欄!GQ48,4,"")</f>
        <v/>
      </c>
      <c r="AN57" s="167" t="str">
        <f>IF(追加記入欄!GE49=0,"",追加記入欄!GE49)</f>
        <v/>
      </c>
      <c r="AO57" s="167" t="str">
        <f>IF(追加記入欄!GE50="","",追加記入欄!GE50)</f>
        <v/>
      </c>
      <c r="AP57" s="170"/>
      <c r="AQ57" s="170"/>
      <c r="AR57" s="167" t="str">
        <f t="shared" si="86"/>
        <v/>
      </c>
      <c r="AS57" s="167" t="str">
        <f t="shared" si="147"/>
        <v/>
      </c>
      <c r="AT57" s="167" t="str">
        <f t="shared" si="143"/>
        <v/>
      </c>
      <c r="AU57" s="167" t="str">
        <f t="shared" si="143"/>
        <v/>
      </c>
      <c r="AV57" s="167" t="str">
        <f t="shared" si="143"/>
        <v/>
      </c>
      <c r="AW57" s="167" t="str">
        <f t="shared" si="143"/>
        <v/>
      </c>
      <c r="AX57" s="167" t="str">
        <f t="shared" si="143"/>
        <v/>
      </c>
      <c r="AY57" s="167" t="str">
        <f t="shared" si="143"/>
        <v/>
      </c>
      <c r="AZ57" s="167" t="str">
        <f t="shared" si="143"/>
        <v/>
      </c>
    </row>
    <row r="58" spans="1:52" s="135" customFormat="1">
      <c r="A58" s="129">
        <v>53</v>
      </c>
      <c r="B58" s="130">
        <v>14</v>
      </c>
      <c r="C58" s="130" t="str">
        <f>IF(追加記入欄!FS10="", "", 追加記入欄!FS10)</f>
        <v/>
      </c>
      <c r="D58" s="130">
        <f t="shared" si="97"/>
        <v>0</v>
      </c>
      <c r="E58" s="130">
        <f t="shared" si="98"/>
        <v>0</v>
      </c>
      <c r="F58" s="130">
        <f>IF(E58&gt;1,D58,0)</f>
        <v>0</v>
      </c>
      <c r="G58" s="130">
        <v>1</v>
      </c>
      <c r="H58" s="130">
        <f t="shared" si="101"/>
        <v>0</v>
      </c>
      <c r="I58" s="130">
        <f>SUM(H$58:H58)*H58</f>
        <v>0</v>
      </c>
      <c r="J58" s="130">
        <f>SUM(H58:H61)</f>
        <v>0</v>
      </c>
      <c r="K58" s="130">
        <f t="shared" si="102"/>
        <v>0</v>
      </c>
      <c r="L58" s="129">
        <f t="shared" si="100"/>
        <v>0</v>
      </c>
      <c r="M58" s="129">
        <f>IF(L58=0,0,SUM(L$6:L58))</f>
        <v>0</v>
      </c>
      <c r="N58" s="131"/>
      <c r="O58" s="131"/>
      <c r="P58" s="131"/>
      <c r="Q58" s="132"/>
      <c r="R58" s="131" t="str">
        <f t="shared" si="103"/>
        <v/>
      </c>
      <c r="S58" s="133" t="str">
        <f t="shared" si="104"/>
        <v/>
      </c>
      <c r="T58" s="133" t="str">
        <f>T$6</f>
        <v/>
      </c>
      <c r="U58" s="133" t="str">
        <f>U$6</f>
        <v/>
      </c>
      <c r="V58" s="133" t="str">
        <f>V$6</f>
        <v/>
      </c>
      <c r="W58" s="133" t="str">
        <f>W54</f>
        <v/>
      </c>
      <c r="X58" s="134" t="str">
        <f>X54</f>
        <v/>
      </c>
      <c r="Y58" s="134" t="str">
        <f>IF(追加記入欄!FS12="", "",追加記入欄!FS12)</f>
        <v/>
      </c>
      <c r="Z58" s="133" t="str">
        <f>IF(追加記入欄!GO13,1,"")</f>
        <v/>
      </c>
      <c r="AA58" s="133" t="str">
        <f>IF(追加記入欄!FS14="", "",追加記入欄!FS14)</f>
        <v/>
      </c>
      <c r="AB58" s="133" t="str">
        <f>IF(ISBLANK(追加記入欄!FT16),"",追加記入欄!FT16)</f>
        <v/>
      </c>
      <c r="AC58" s="134" t="str">
        <f>IF(追加記入欄!FT18="", "",追加記入欄!FT18)</f>
        <v/>
      </c>
      <c r="AD58" s="133" t="str">
        <f>IF(追加記入欄!FT26="", "",追加記入欄!FT26)</f>
        <v/>
      </c>
      <c r="AE58" s="133" t="str">
        <f>IF(追加記入欄!FT30="", "",追加記入欄!FT30)</f>
        <v/>
      </c>
      <c r="AF58" s="133" t="str">
        <f>IF(追加記入欄!FV32="", "",追加記入欄!FV32)</f>
        <v/>
      </c>
      <c r="AG58" s="171"/>
      <c r="AH58" s="133" t="str">
        <f>IF(追加記入欄!GN54,1,IF(追加記入欄!GO54,2,""))</f>
        <v/>
      </c>
      <c r="AI58" s="133" t="str">
        <f>IF(追加記入欄!GN55=TRUE,1,
    IF(追加記入欄!GO55=TRUE,2,
        IF(追加記入欄!GP55=TRUE,3,
            IF(追加記入欄!GN56=TRUE,4,
                IF(追加記入欄!GO56=TRUE,5,"")
            )
        )
    )
)</f>
        <v/>
      </c>
      <c r="AJ58" s="133" t="str">
        <f>IF(追加記入欄!GN57,1,IF(追加記入欄!GO57,2,IF(追加記入欄!GP57,3,"")))</f>
        <v/>
      </c>
      <c r="AK58" s="133" t="str">
        <f>IF(追加記入欄!GN58,1,IF(追加記入欄!GO58,2,IF(追加記入欄!GP58,3,"")))</f>
        <v/>
      </c>
      <c r="AL58" s="133" t="str">
        <f>IF(追加記入欄!GN59,1,IF(追加記入欄!GO59,2,IF(追加記入欄!GP59,3,"")))</f>
        <v/>
      </c>
      <c r="AM58" s="133" t="str">
        <f>IF(追加記入欄!GN60,1,"")</f>
        <v/>
      </c>
      <c r="AN58" s="133" t="str">
        <f>IF(追加記入欄!FJ61=0,"",追加記入欄!FJ61)</f>
        <v/>
      </c>
      <c r="AO58" s="133" t="str">
        <f>IF(追加記入欄!FJ62="","",追加記入欄!FJ62)</f>
        <v/>
      </c>
      <c r="AP58" s="170"/>
      <c r="AQ58" s="170"/>
      <c r="AR58" s="133" t="str">
        <f t="shared" si="86"/>
        <v/>
      </c>
      <c r="AS58" s="133" t="str">
        <f>IF(追加記入欄!FW20="", "", 追加記入欄!FW20)</f>
        <v/>
      </c>
      <c r="AT58" s="133" t="str">
        <f>IF(追加記入欄!FW21="", "", 追加記入欄!FW21)</f>
        <v/>
      </c>
      <c r="AU58" s="133" t="str">
        <f>IF(追加記入欄!FW22="", "", 追加記入欄!FW22)</f>
        <v/>
      </c>
      <c r="AV58" s="133" t="str">
        <f>IF(追加記入欄!FW23="", "", 追加記入欄!FW23)</f>
        <v/>
      </c>
      <c r="AW58" s="133" t="str">
        <f>IF(追加記入欄!FW24="", "", 追加記入欄!FW24)</f>
        <v/>
      </c>
      <c r="AX58" s="133" t="str">
        <f>IF(追加記入欄!FW25="", "", 追加記入欄!FW25)</f>
        <v/>
      </c>
      <c r="AY58" s="133" t="str">
        <f>IF(追加記入欄!GO28,1,"")</f>
        <v/>
      </c>
      <c r="AZ58" s="133" t="str">
        <f>IF(追加記入欄!FS11="", "", 追加記入欄!FS11)</f>
        <v/>
      </c>
    </row>
    <row r="59" spans="1:52" s="135" customFormat="1">
      <c r="A59" s="129">
        <v>54</v>
      </c>
      <c r="B59" s="130">
        <v>14</v>
      </c>
      <c r="C59" s="130" t="str">
        <f>C58</f>
        <v/>
      </c>
      <c r="D59" s="130">
        <f t="shared" si="97"/>
        <v>0</v>
      </c>
      <c r="E59" s="130">
        <f t="shared" si="98"/>
        <v>0</v>
      </c>
      <c r="F59" s="130">
        <f t="shared" si="99"/>
        <v>0</v>
      </c>
      <c r="G59" s="130">
        <v>2</v>
      </c>
      <c r="H59" s="130">
        <f t="shared" si="101"/>
        <v>0</v>
      </c>
      <c r="I59" s="130">
        <f>SUM(H$58:H59)*H59</f>
        <v>0</v>
      </c>
      <c r="J59" s="130">
        <f>SUM(H58:H61)</f>
        <v>0</v>
      </c>
      <c r="K59" s="130">
        <f t="shared" si="102"/>
        <v>0</v>
      </c>
      <c r="L59" s="129">
        <f t="shared" si="100"/>
        <v>0</v>
      </c>
      <c r="M59" s="129">
        <f>IF(L59=0,0,SUM(L$6:L59))</f>
        <v>0</v>
      </c>
      <c r="N59" s="131"/>
      <c r="O59" s="131"/>
      <c r="P59" s="131"/>
      <c r="Q59" s="132"/>
      <c r="R59" s="131" t="str">
        <f t="shared" si="103"/>
        <v/>
      </c>
      <c r="S59" s="133" t="str">
        <f t="shared" si="104"/>
        <v/>
      </c>
      <c r="T59" s="133" t="str">
        <f t="shared" ref="T59:V61" si="149">T58</f>
        <v/>
      </c>
      <c r="U59" s="133" t="str">
        <f t="shared" si="149"/>
        <v/>
      </c>
      <c r="V59" s="133" t="str">
        <f t="shared" si="149"/>
        <v/>
      </c>
      <c r="W59" s="133" t="str">
        <f t="shared" ref="W59:AD60" si="150">W58</f>
        <v/>
      </c>
      <c r="X59" s="134" t="str">
        <f t="shared" ref="X59" si="151">X58</f>
        <v/>
      </c>
      <c r="Y59" s="134" t="str">
        <f t="shared" ref="Y59" si="152">Y58</f>
        <v/>
      </c>
      <c r="Z59" s="134" t="str">
        <f t="shared" si="150"/>
        <v/>
      </c>
      <c r="AA59" s="134" t="str">
        <f t="shared" si="150"/>
        <v/>
      </c>
      <c r="AB59" s="134" t="str">
        <f t="shared" si="150"/>
        <v/>
      </c>
      <c r="AC59" s="134" t="str">
        <f t="shared" si="150"/>
        <v/>
      </c>
      <c r="AD59" s="134" t="str">
        <f t="shared" si="150"/>
        <v/>
      </c>
      <c r="AE59" s="134" t="str">
        <f t="shared" ref="AE59:AH60" si="153">AE58</f>
        <v/>
      </c>
      <c r="AF59" s="134" t="str">
        <f t="shared" si="153"/>
        <v/>
      </c>
      <c r="AG59" s="171"/>
      <c r="AH59" s="134" t="str">
        <f>AH58</f>
        <v/>
      </c>
      <c r="AI59" s="134" t="str">
        <f t="shared" ref="AI59:AL60" si="154">AI58</f>
        <v/>
      </c>
      <c r="AJ59" s="134" t="str">
        <f t="shared" si="154"/>
        <v/>
      </c>
      <c r="AK59" s="134" t="str">
        <f t="shared" si="154"/>
        <v/>
      </c>
      <c r="AL59" s="134" t="str">
        <f t="shared" si="154"/>
        <v/>
      </c>
      <c r="AM59" s="133" t="str">
        <f>IF(追加記入欄!GO60,2,"")</f>
        <v/>
      </c>
      <c r="AN59" s="133" t="str">
        <f>IF(追加記入欄!FQ61=0,"",追加記入欄!FQ61)</f>
        <v/>
      </c>
      <c r="AO59" s="133" t="str">
        <f>IF(追加記入欄!FQ62="","",追加記入欄!FQ62)</f>
        <v/>
      </c>
      <c r="AP59" s="170"/>
      <c r="AQ59" s="170"/>
      <c r="AR59" s="133" t="str">
        <f t="shared" si="86"/>
        <v/>
      </c>
      <c r="AS59" s="133" t="str">
        <f>AS58</f>
        <v/>
      </c>
      <c r="AT59" s="133" t="str">
        <f t="shared" ref="AT59:AZ61" si="155">AT58</f>
        <v/>
      </c>
      <c r="AU59" s="133" t="str">
        <f t="shared" si="155"/>
        <v/>
      </c>
      <c r="AV59" s="133" t="str">
        <f t="shared" si="155"/>
        <v/>
      </c>
      <c r="AW59" s="133" t="str">
        <f t="shared" si="155"/>
        <v/>
      </c>
      <c r="AX59" s="133" t="str">
        <f t="shared" si="155"/>
        <v/>
      </c>
      <c r="AY59" s="133" t="str">
        <f t="shared" si="155"/>
        <v/>
      </c>
      <c r="AZ59" s="133" t="str">
        <f t="shared" si="155"/>
        <v/>
      </c>
    </row>
    <row r="60" spans="1:52" s="135" customFormat="1">
      <c r="A60" s="129">
        <v>55</v>
      </c>
      <c r="B60" s="130">
        <v>14</v>
      </c>
      <c r="C60" s="130" t="str">
        <f t="shared" ref="C60:C61" si="156">C59</f>
        <v/>
      </c>
      <c r="D60" s="130">
        <f t="shared" si="97"/>
        <v>0</v>
      </c>
      <c r="E60" s="130">
        <f t="shared" si="98"/>
        <v>0</v>
      </c>
      <c r="F60" s="130">
        <f t="shared" si="99"/>
        <v>0</v>
      </c>
      <c r="G60" s="130">
        <v>3</v>
      </c>
      <c r="H60" s="130">
        <f t="shared" si="101"/>
        <v>0</v>
      </c>
      <c r="I60" s="130">
        <f>SUM(H$58:H60)*H60</f>
        <v>0</v>
      </c>
      <c r="J60" s="130">
        <f>SUM(H$58:H$61)</f>
        <v>0</v>
      </c>
      <c r="K60" s="130">
        <f t="shared" si="102"/>
        <v>0</v>
      </c>
      <c r="L60" s="129">
        <f t="shared" si="100"/>
        <v>0</v>
      </c>
      <c r="M60" s="129">
        <f>IF(L60=0,0,SUM(L$6:L60))</f>
        <v>0</v>
      </c>
      <c r="N60" s="131"/>
      <c r="O60" s="131"/>
      <c r="P60" s="131"/>
      <c r="Q60" s="132"/>
      <c r="R60" s="131" t="str">
        <f t="shared" si="103"/>
        <v/>
      </c>
      <c r="S60" s="133" t="str">
        <f t="shared" si="104"/>
        <v/>
      </c>
      <c r="T60" s="133" t="str">
        <f t="shared" si="149"/>
        <v/>
      </c>
      <c r="U60" s="133" t="str">
        <f t="shared" si="149"/>
        <v/>
      </c>
      <c r="V60" s="133" t="str">
        <f t="shared" si="149"/>
        <v/>
      </c>
      <c r="W60" s="133" t="str">
        <f t="shared" si="150"/>
        <v/>
      </c>
      <c r="X60" s="134" t="str">
        <f t="shared" ref="X60" si="157">X59</f>
        <v/>
      </c>
      <c r="Y60" s="134" t="str">
        <f t="shared" ref="Y60" si="158">Y59</f>
        <v/>
      </c>
      <c r="Z60" s="134" t="str">
        <f t="shared" si="150"/>
        <v/>
      </c>
      <c r="AA60" s="134" t="str">
        <f t="shared" si="150"/>
        <v/>
      </c>
      <c r="AB60" s="134" t="str">
        <f t="shared" si="150"/>
        <v/>
      </c>
      <c r="AC60" s="134" t="str">
        <f t="shared" si="150"/>
        <v/>
      </c>
      <c r="AD60" s="134" t="str">
        <f t="shared" si="150"/>
        <v/>
      </c>
      <c r="AE60" s="134" t="str">
        <f t="shared" si="153"/>
        <v/>
      </c>
      <c r="AF60" s="134" t="str">
        <f t="shared" si="153"/>
        <v/>
      </c>
      <c r="AG60" s="171"/>
      <c r="AH60" s="134" t="str">
        <f t="shared" si="153"/>
        <v/>
      </c>
      <c r="AI60" s="134" t="str">
        <f t="shared" si="154"/>
        <v/>
      </c>
      <c r="AJ60" s="134" t="str">
        <f t="shared" si="154"/>
        <v/>
      </c>
      <c r="AK60" s="134" t="str">
        <f t="shared" si="154"/>
        <v/>
      </c>
      <c r="AL60" s="134" t="str">
        <f t="shared" si="154"/>
        <v/>
      </c>
      <c r="AM60" s="133" t="str">
        <f>IF(追加記入欄!GP60,3,"")</f>
        <v/>
      </c>
      <c r="AN60" s="133" t="str">
        <f>IF(追加記入欄!FX61=0,"",追加記入欄!FX61)</f>
        <v/>
      </c>
      <c r="AO60" s="133" t="str">
        <f>IF(追加記入欄!FX62="","",追加記入欄!FX62)</f>
        <v/>
      </c>
      <c r="AP60" s="170"/>
      <c r="AQ60" s="170"/>
      <c r="AR60" s="133" t="str">
        <f t="shared" si="86"/>
        <v/>
      </c>
      <c r="AS60" s="133" t="str">
        <f t="shared" ref="AS60:AS61" si="159">AS59</f>
        <v/>
      </c>
      <c r="AT60" s="133" t="str">
        <f t="shared" si="155"/>
        <v/>
      </c>
      <c r="AU60" s="133" t="str">
        <f t="shared" si="155"/>
        <v/>
      </c>
      <c r="AV60" s="133" t="str">
        <f t="shared" si="155"/>
        <v/>
      </c>
      <c r="AW60" s="133" t="str">
        <f t="shared" si="155"/>
        <v/>
      </c>
      <c r="AX60" s="133" t="str">
        <f t="shared" si="155"/>
        <v/>
      </c>
      <c r="AY60" s="133" t="str">
        <f t="shared" si="155"/>
        <v/>
      </c>
      <c r="AZ60" s="133" t="str">
        <f t="shared" si="155"/>
        <v/>
      </c>
    </row>
    <row r="61" spans="1:52" s="135" customFormat="1">
      <c r="A61" s="129">
        <v>56</v>
      </c>
      <c r="B61" s="130">
        <v>14</v>
      </c>
      <c r="C61" s="130" t="str">
        <f t="shared" si="156"/>
        <v/>
      </c>
      <c r="D61" s="130">
        <f t="shared" si="97"/>
        <v>0</v>
      </c>
      <c r="E61" s="130">
        <f t="shared" si="98"/>
        <v>0</v>
      </c>
      <c r="F61" s="130">
        <f t="shared" si="99"/>
        <v>0</v>
      </c>
      <c r="G61" s="130">
        <v>4</v>
      </c>
      <c r="H61" s="130">
        <f t="shared" si="101"/>
        <v>0</v>
      </c>
      <c r="I61" s="130">
        <f>SUM(H$58:H61)*H61</f>
        <v>0</v>
      </c>
      <c r="J61" s="130">
        <f>SUM(H$58:H$61)</f>
        <v>0</v>
      </c>
      <c r="K61" s="130">
        <f t="shared" si="102"/>
        <v>0</v>
      </c>
      <c r="L61" s="129">
        <f>IF(AND(D61=1,H61=1),1,IF(AND(D61=1,J61=0,G61=1),1,0))</f>
        <v>0</v>
      </c>
      <c r="M61" s="129">
        <f>IF(L61=0,0,SUM(L$6:L61))</f>
        <v>0</v>
      </c>
      <c r="N61" s="131"/>
      <c r="O61" s="131"/>
      <c r="P61" s="131"/>
      <c r="Q61" s="132"/>
      <c r="R61" s="131" t="str">
        <f t="shared" si="103"/>
        <v/>
      </c>
      <c r="S61" s="133" t="str">
        <f t="shared" si="104"/>
        <v/>
      </c>
      <c r="T61" s="133" t="str">
        <f t="shared" si="149"/>
        <v/>
      </c>
      <c r="U61" s="133" t="str">
        <f t="shared" si="149"/>
        <v/>
      </c>
      <c r="V61" s="133" t="str">
        <f t="shared" si="149"/>
        <v/>
      </c>
      <c r="W61" s="133" t="str">
        <f>W60</f>
        <v/>
      </c>
      <c r="X61" s="134" t="str">
        <f>X60</f>
        <v/>
      </c>
      <c r="Y61" s="134" t="str">
        <f>Y60</f>
        <v/>
      </c>
      <c r="Z61" s="134" t="str">
        <f t="shared" ref="Z61:AF61" si="160">Z60</f>
        <v/>
      </c>
      <c r="AA61" s="134" t="str">
        <f t="shared" si="160"/>
        <v/>
      </c>
      <c r="AB61" s="134" t="str">
        <f t="shared" si="160"/>
        <v/>
      </c>
      <c r="AC61" s="134" t="str">
        <f t="shared" si="160"/>
        <v/>
      </c>
      <c r="AD61" s="134" t="str">
        <f t="shared" si="160"/>
        <v/>
      </c>
      <c r="AE61" s="134" t="str">
        <f t="shared" si="160"/>
        <v/>
      </c>
      <c r="AF61" s="134" t="str">
        <f t="shared" si="160"/>
        <v/>
      </c>
      <c r="AG61" s="171"/>
      <c r="AH61" s="134" t="str">
        <f>AH60</f>
        <v/>
      </c>
      <c r="AI61" s="134" t="str">
        <f>AI60</f>
        <v/>
      </c>
      <c r="AJ61" s="134" t="str">
        <f>AJ60</f>
        <v/>
      </c>
      <c r="AK61" s="134" t="str">
        <f>AK60</f>
        <v/>
      </c>
      <c r="AL61" s="134" t="str">
        <f>AL60</f>
        <v/>
      </c>
      <c r="AM61" s="133" t="str">
        <f>IF(追加記入欄!GQ60,4,"")</f>
        <v/>
      </c>
      <c r="AN61" s="133" t="str">
        <f>IF(追加記入欄!GE61=0,"",追加記入欄!GE61)</f>
        <v/>
      </c>
      <c r="AO61" s="133" t="str">
        <f>IF(追加記入欄!GE62="","",追加記入欄!GE62)</f>
        <v/>
      </c>
      <c r="AP61" s="170"/>
      <c r="AQ61" s="170"/>
      <c r="AR61" s="133" t="str">
        <f t="shared" si="86"/>
        <v/>
      </c>
      <c r="AS61" s="133" t="str">
        <f t="shared" si="159"/>
        <v/>
      </c>
      <c r="AT61" s="133" t="str">
        <f t="shared" si="155"/>
        <v/>
      </c>
      <c r="AU61" s="133" t="str">
        <f t="shared" si="155"/>
        <v/>
      </c>
      <c r="AV61" s="133" t="str">
        <f t="shared" si="155"/>
        <v/>
      </c>
      <c r="AW61" s="133" t="str">
        <f t="shared" si="155"/>
        <v/>
      </c>
      <c r="AX61" s="133" t="str">
        <f t="shared" si="155"/>
        <v/>
      </c>
      <c r="AY61" s="133" t="str">
        <f t="shared" si="155"/>
        <v/>
      </c>
      <c r="AZ61" s="133" t="str">
        <f t="shared" si="155"/>
        <v/>
      </c>
    </row>
    <row r="62" spans="1:52" s="142" customFormat="1">
      <c r="A62" s="136">
        <v>57</v>
      </c>
      <c r="B62" s="137">
        <v>15</v>
      </c>
      <c r="C62" s="137" t="str">
        <f>IF(追加記入欄!GB10="", "", 追加記入欄!GB10)</f>
        <v/>
      </c>
      <c r="D62" s="137">
        <f t="shared" si="97"/>
        <v>0</v>
      </c>
      <c r="E62" s="137">
        <f t="shared" si="98"/>
        <v>0</v>
      </c>
      <c r="F62" s="137">
        <f>IF(E62&gt;1,D62,0)</f>
        <v>0</v>
      </c>
      <c r="G62" s="137">
        <v>1</v>
      </c>
      <c r="H62" s="137">
        <f>IF(AM62="",0,1)</f>
        <v>0</v>
      </c>
      <c r="I62" s="137">
        <f>SUM(H$62:H62)*H62</f>
        <v>0</v>
      </c>
      <c r="J62" s="137">
        <f>SUM(H62:H65)</f>
        <v>0</v>
      </c>
      <c r="K62" s="137">
        <f t="shared" si="102"/>
        <v>0</v>
      </c>
      <c r="L62" s="136">
        <f t="shared" si="100"/>
        <v>0</v>
      </c>
      <c r="M62" s="136">
        <f>IF(L62=0,0,SUM(L$6:L62))</f>
        <v>0</v>
      </c>
      <c r="N62" s="138"/>
      <c r="O62" s="138"/>
      <c r="P62" s="138"/>
      <c r="Q62" s="139"/>
      <c r="R62" s="138" t="str">
        <f t="shared" si="103"/>
        <v/>
      </c>
      <c r="S62" s="140" t="str">
        <f t="shared" si="104"/>
        <v/>
      </c>
      <c r="T62" s="140" t="str">
        <f>T$6</f>
        <v/>
      </c>
      <c r="U62" s="140" t="str">
        <f>U$6</f>
        <v/>
      </c>
      <c r="V62" s="140" t="str">
        <f>V$6</f>
        <v/>
      </c>
      <c r="W62" s="140" t="str">
        <f>W54</f>
        <v/>
      </c>
      <c r="X62" s="141" t="str">
        <f>X54</f>
        <v/>
      </c>
      <c r="Y62" s="141" t="str">
        <f>IF(追加記入欄!GB12="", "",追加記入欄!GB12)</f>
        <v/>
      </c>
      <c r="Z62" s="140" t="str">
        <f>IF(追加記入欄!GP13,1,"")</f>
        <v/>
      </c>
      <c r="AA62" s="140" t="str">
        <f>IF(追加記入欄!GB14="", "",追加記入欄!GB14)</f>
        <v/>
      </c>
      <c r="AB62" s="140" t="str">
        <f>IF(ISBLANK(追加記入欄!GC16),"",追加記入欄!GC16)</f>
        <v/>
      </c>
      <c r="AC62" s="172" t="str">
        <f>IF(追加記入欄!GC18="", "",追加記入欄!GC18)</f>
        <v/>
      </c>
      <c r="AD62" s="140" t="str">
        <f>IF(追加記入欄!GC26="", "",追加記入欄!GC26)</f>
        <v/>
      </c>
      <c r="AE62" s="140" t="str">
        <f>IF(追加記入欄!GC30="", "",追加記入欄!GC30)</f>
        <v/>
      </c>
      <c r="AF62" s="140" t="str">
        <f>IF(追加記入欄!GE32="", "",追加記入欄!GE32)</f>
        <v/>
      </c>
      <c r="AG62" s="171"/>
      <c r="AH62" s="140" t="str">
        <f>IF(追加記入欄!GN66,1,IF(追加記入欄!GO66,2,""))</f>
        <v/>
      </c>
      <c r="AI62" s="140" t="str">
        <f>IF(追加記入欄!GN67=TRUE,1,
    IF(追加記入欄!GO67=TRUE,2,
        IF(追加記入欄!GP67=TRUE,3,
            IF(追加記入欄!GN68=TRUE,4,
                IF(追加記入欄!GO68=TRUE,5,"")
            )
        )
    )
)</f>
        <v/>
      </c>
      <c r="AJ62" s="140" t="str">
        <f>IF(追加記入欄!GN69,1,IF(追加記入欄!GO69,2,IF(追加記入欄!GP69,3,"")))</f>
        <v/>
      </c>
      <c r="AK62" s="140" t="str">
        <f>IF(追加記入欄!GN70,1,IF(追加記入欄!GO70,2,IF(追加記入欄!GP70,3,"")))</f>
        <v/>
      </c>
      <c r="AL62" s="140" t="str">
        <f>IF(追加記入欄!GN71,1,IF(追加記入欄!GO71,2,IF(追加記入欄!GP71,3,"")))</f>
        <v/>
      </c>
      <c r="AM62" s="140" t="str">
        <f>IF(追加記入欄!GN72,1,"")</f>
        <v/>
      </c>
      <c r="AN62" s="140" t="str">
        <f>IF(追加記入欄!FJ73=0,"",追加記入欄!FJ73)</f>
        <v/>
      </c>
      <c r="AO62" s="140" t="str">
        <f>IF(追加記入欄!FJ74="","",追加記入欄!FJ74)</f>
        <v/>
      </c>
      <c r="AP62" s="170"/>
      <c r="AQ62" s="170"/>
      <c r="AR62" s="140" t="str">
        <f t="shared" si="86"/>
        <v/>
      </c>
      <c r="AS62" s="140" t="str">
        <f>IF(追加記入欄!GF20="", "", 追加記入欄!GF20)</f>
        <v/>
      </c>
      <c r="AT62" s="140" t="str">
        <f>IF(追加記入欄!GF21="", "", 追加記入欄!GF21)</f>
        <v/>
      </c>
      <c r="AU62" s="140" t="str">
        <f>IF(追加記入欄!GF22="", "", 追加記入欄!GF22)</f>
        <v/>
      </c>
      <c r="AV62" s="140" t="str">
        <f>IF(追加記入欄!GF23="", "", 追加記入欄!GF23)</f>
        <v/>
      </c>
      <c r="AW62" s="140" t="str">
        <f>IF(追加記入欄!GF24="", "", 追加記入欄!GF24)</f>
        <v/>
      </c>
      <c r="AX62" s="140" t="str">
        <f>IF(追加記入欄!GF25="", "", 追加記入欄!GF25)</f>
        <v/>
      </c>
      <c r="AY62" s="140" t="str">
        <f>IF(追加記入欄!GP28,1,"")</f>
        <v/>
      </c>
      <c r="AZ62" s="140" t="str">
        <f>IF(追加記入欄!GB11="", "", 追加記入欄!GB11)</f>
        <v/>
      </c>
    </row>
    <row r="63" spans="1:52" s="142" customFormat="1">
      <c r="A63" s="136">
        <v>58</v>
      </c>
      <c r="B63" s="137">
        <v>15</v>
      </c>
      <c r="C63" s="137" t="str">
        <f>C62</f>
        <v/>
      </c>
      <c r="D63" s="137">
        <f t="shared" si="97"/>
        <v>0</v>
      </c>
      <c r="E63" s="137">
        <f t="shared" si="98"/>
        <v>0</v>
      </c>
      <c r="F63" s="137">
        <f>IF(E63&gt;1,D63,0)</f>
        <v>0</v>
      </c>
      <c r="G63" s="137">
        <v>2</v>
      </c>
      <c r="H63" s="137">
        <f>IF(AM63="",0,1)</f>
        <v>0</v>
      </c>
      <c r="I63" s="137">
        <f>SUM(H$62:H63)*H63</f>
        <v>0</v>
      </c>
      <c r="J63" s="137">
        <f>SUM(H62:H65)</f>
        <v>0</v>
      </c>
      <c r="K63" s="137">
        <f t="shared" si="102"/>
        <v>0</v>
      </c>
      <c r="L63" s="136">
        <f t="shared" si="100"/>
        <v>0</v>
      </c>
      <c r="M63" s="136">
        <f>IF(L63=0,0,SUM(L$6:L63))</f>
        <v>0</v>
      </c>
      <c r="N63" s="138"/>
      <c r="O63" s="138"/>
      <c r="P63" s="138"/>
      <c r="Q63" s="139"/>
      <c r="R63" s="138" t="str">
        <f t="shared" si="103"/>
        <v/>
      </c>
      <c r="S63" s="140" t="str">
        <f t="shared" si="104"/>
        <v/>
      </c>
      <c r="T63" s="140" t="str">
        <f t="shared" ref="T63:V65" si="161">T62</f>
        <v/>
      </c>
      <c r="U63" s="140" t="str">
        <f t="shared" si="161"/>
        <v/>
      </c>
      <c r="V63" s="140" t="str">
        <f t="shared" si="161"/>
        <v/>
      </c>
      <c r="W63" s="140" t="str">
        <f t="shared" ref="W63:AD64" si="162">W62</f>
        <v/>
      </c>
      <c r="X63" s="141" t="str">
        <f t="shared" ref="X63" si="163">X62</f>
        <v/>
      </c>
      <c r="Y63" s="141" t="str">
        <f t="shared" ref="Y63" si="164">Y62</f>
        <v/>
      </c>
      <c r="Z63" s="141" t="str">
        <f t="shared" si="162"/>
        <v/>
      </c>
      <c r="AA63" s="141" t="str">
        <f t="shared" si="162"/>
        <v/>
      </c>
      <c r="AB63" s="141" t="str">
        <f t="shared" si="162"/>
        <v/>
      </c>
      <c r="AC63" s="141" t="str">
        <f t="shared" si="162"/>
        <v/>
      </c>
      <c r="AD63" s="141" t="str">
        <f t="shared" si="162"/>
        <v/>
      </c>
      <c r="AE63" s="141" t="str">
        <f t="shared" ref="AE63:AH64" si="165">AE62</f>
        <v/>
      </c>
      <c r="AF63" s="141" t="str">
        <f t="shared" si="165"/>
        <v/>
      </c>
      <c r="AG63" s="171"/>
      <c r="AH63" s="141" t="str">
        <f>AH62</f>
        <v/>
      </c>
      <c r="AI63" s="141" t="str">
        <f t="shared" ref="AI63:AL64" si="166">AI62</f>
        <v/>
      </c>
      <c r="AJ63" s="141" t="str">
        <f t="shared" si="166"/>
        <v/>
      </c>
      <c r="AK63" s="141" t="str">
        <f t="shared" si="166"/>
        <v/>
      </c>
      <c r="AL63" s="141" t="str">
        <f t="shared" si="166"/>
        <v/>
      </c>
      <c r="AM63" s="140" t="str">
        <f>IF(追加記入欄!GO72,2,"")</f>
        <v/>
      </c>
      <c r="AN63" s="140" t="str">
        <f>IF(追加記入欄!FQ73=0,"",追加記入欄!FQ73)</f>
        <v/>
      </c>
      <c r="AO63" s="140" t="str">
        <f>IF(追加記入欄!FQ74="","",追加記入欄!FQ74)</f>
        <v/>
      </c>
      <c r="AP63" s="170"/>
      <c r="AQ63" s="170"/>
      <c r="AR63" s="140" t="str">
        <f t="shared" si="86"/>
        <v/>
      </c>
      <c r="AS63" s="140" t="str">
        <f>AS62</f>
        <v/>
      </c>
      <c r="AT63" s="140" t="str">
        <f t="shared" ref="AT63:AZ65" si="167">AT62</f>
        <v/>
      </c>
      <c r="AU63" s="140" t="str">
        <f t="shared" si="167"/>
        <v/>
      </c>
      <c r="AV63" s="140" t="str">
        <f t="shared" si="167"/>
        <v/>
      </c>
      <c r="AW63" s="140" t="str">
        <f t="shared" si="167"/>
        <v/>
      </c>
      <c r="AX63" s="140" t="str">
        <f t="shared" si="167"/>
        <v/>
      </c>
      <c r="AY63" s="140" t="str">
        <f t="shared" si="167"/>
        <v/>
      </c>
      <c r="AZ63" s="140" t="str">
        <f t="shared" si="167"/>
        <v/>
      </c>
    </row>
    <row r="64" spans="1:52" s="142" customFormat="1">
      <c r="A64" s="136">
        <v>59</v>
      </c>
      <c r="B64" s="137">
        <v>15</v>
      </c>
      <c r="C64" s="137" t="str">
        <f t="shared" ref="C64:C65" si="168">C63</f>
        <v/>
      </c>
      <c r="D64" s="137">
        <f t="shared" si="97"/>
        <v>0</v>
      </c>
      <c r="E64" s="137">
        <f t="shared" si="98"/>
        <v>0</v>
      </c>
      <c r="F64" s="137">
        <f t="shared" si="99"/>
        <v>0</v>
      </c>
      <c r="G64" s="137">
        <v>3</v>
      </c>
      <c r="H64" s="137">
        <f t="shared" si="101"/>
        <v>0</v>
      </c>
      <c r="I64" s="137">
        <f>SUM(H$62:H64)*H64</f>
        <v>0</v>
      </c>
      <c r="J64" s="137">
        <f>SUM(H$62:H$65)</f>
        <v>0</v>
      </c>
      <c r="K64" s="137">
        <f t="shared" si="102"/>
        <v>0</v>
      </c>
      <c r="L64" s="136">
        <f t="shared" si="100"/>
        <v>0</v>
      </c>
      <c r="M64" s="136">
        <f>IF(L64=0,0,SUM(L$6:L64))</f>
        <v>0</v>
      </c>
      <c r="N64" s="138"/>
      <c r="O64" s="138"/>
      <c r="P64" s="138"/>
      <c r="Q64" s="139"/>
      <c r="R64" s="138" t="str">
        <f t="shared" si="103"/>
        <v/>
      </c>
      <c r="S64" s="140" t="str">
        <f t="shared" si="104"/>
        <v/>
      </c>
      <c r="T64" s="140" t="str">
        <f t="shared" si="161"/>
        <v/>
      </c>
      <c r="U64" s="140" t="str">
        <f t="shared" si="161"/>
        <v/>
      </c>
      <c r="V64" s="140" t="str">
        <f t="shared" si="161"/>
        <v/>
      </c>
      <c r="W64" s="140" t="str">
        <f t="shared" si="162"/>
        <v/>
      </c>
      <c r="X64" s="141" t="str">
        <f t="shared" ref="X64" si="169">X63</f>
        <v/>
      </c>
      <c r="Y64" s="141" t="str">
        <f t="shared" ref="Y64" si="170">Y63</f>
        <v/>
      </c>
      <c r="Z64" s="141" t="str">
        <f t="shared" si="162"/>
        <v/>
      </c>
      <c r="AA64" s="141" t="str">
        <f t="shared" si="162"/>
        <v/>
      </c>
      <c r="AB64" s="141" t="str">
        <f t="shared" si="162"/>
        <v/>
      </c>
      <c r="AC64" s="141" t="str">
        <f t="shared" si="162"/>
        <v/>
      </c>
      <c r="AD64" s="141" t="str">
        <f t="shared" si="162"/>
        <v/>
      </c>
      <c r="AE64" s="141" t="str">
        <f t="shared" si="165"/>
        <v/>
      </c>
      <c r="AF64" s="141" t="str">
        <f t="shared" si="165"/>
        <v/>
      </c>
      <c r="AG64" s="171"/>
      <c r="AH64" s="141" t="str">
        <f t="shared" si="165"/>
        <v/>
      </c>
      <c r="AI64" s="141" t="str">
        <f t="shared" si="166"/>
        <v/>
      </c>
      <c r="AJ64" s="141" t="str">
        <f t="shared" si="166"/>
        <v/>
      </c>
      <c r="AK64" s="141" t="str">
        <f t="shared" si="166"/>
        <v/>
      </c>
      <c r="AL64" s="141" t="str">
        <f t="shared" si="166"/>
        <v/>
      </c>
      <c r="AM64" s="140" t="str">
        <f>IF(追加記入欄!GP72,3,"")</f>
        <v/>
      </c>
      <c r="AN64" s="140" t="str">
        <f>IF(追加記入欄!FX73=0,"",追加記入欄!FX73)</f>
        <v/>
      </c>
      <c r="AO64" s="140" t="str">
        <f>IF(追加記入欄!FX74="","",追加記入欄!FX74)</f>
        <v/>
      </c>
      <c r="AP64" s="170"/>
      <c r="AQ64" s="170"/>
      <c r="AR64" s="140" t="str">
        <f t="shared" si="86"/>
        <v/>
      </c>
      <c r="AS64" s="140" t="str">
        <f t="shared" ref="AS64:AS65" si="171">AS63</f>
        <v/>
      </c>
      <c r="AT64" s="140" t="str">
        <f t="shared" si="167"/>
        <v/>
      </c>
      <c r="AU64" s="140" t="str">
        <f t="shared" si="167"/>
        <v/>
      </c>
      <c r="AV64" s="140" t="str">
        <f t="shared" si="167"/>
        <v/>
      </c>
      <c r="AW64" s="140" t="str">
        <f t="shared" si="167"/>
        <v/>
      </c>
      <c r="AX64" s="140" t="str">
        <f t="shared" si="167"/>
        <v/>
      </c>
      <c r="AY64" s="140" t="str">
        <f t="shared" si="167"/>
        <v/>
      </c>
      <c r="AZ64" s="140" t="str">
        <f t="shared" si="167"/>
        <v/>
      </c>
    </row>
    <row r="65" spans="1:52" s="142" customFormat="1">
      <c r="A65" s="136">
        <v>60</v>
      </c>
      <c r="B65" s="137">
        <v>15</v>
      </c>
      <c r="C65" s="137" t="str">
        <f t="shared" si="168"/>
        <v/>
      </c>
      <c r="D65" s="137">
        <f t="shared" si="97"/>
        <v>0</v>
      </c>
      <c r="E65" s="137">
        <f t="shared" si="98"/>
        <v>0</v>
      </c>
      <c r="F65" s="137">
        <f t="shared" si="99"/>
        <v>0</v>
      </c>
      <c r="G65" s="137">
        <v>4</v>
      </c>
      <c r="H65" s="137">
        <f t="shared" si="101"/>
        <v>0</v>
      </c>
      <c r="I65" s="137">
        <f>SUM(H$62:H65)*H65</f>
        <v>0</v>
      </c>
      <c r="J65" s="137">
        <f>SUM(H$62:H$65)</f>
        <v>0</v>
      </c>
      <c r="K65" s="137">
        <f t="shared" si="102"/>
        <v>0</v>
      </c>
      <c r="L65" s="136">
        <f t="shared" si="100"/>
        <v>0</v>
      </c>
      <c r="M65" s="136">
        <f>IF(L65=0,0,SUM(L$6:L65))</f>
        <v>0</v>
      </c>
      <c r="N65" s="138"/>
      <c r="O65" s="138"/>
      <c r="P65" s="138"/>
      <c r="Q65" s="139"/>
      <c r="R65" s="138" t="str">
        <f t="shared" si="103"/>
        <v/>
      </c>
      <c r="S65" s="140" t="str">
        <f t="shared" si="104"/>
        <v/>
      </c>
      <c r="T65" s="140" t="str">
        <f t="shared" si="161"/>
        <v/>
      </c>
      <c r="U65" s="140" t="str">
        <f t="shared" si="161"/>
        <v/>
      </c>
      <c r="V65" s="140" t="str">
        <f t="shared" si="161"/>
        <v/>
      </c>
      <c r="W65" s="140" t="str">
        <f>W64</f>
        <v/>
      </c>
      <c r="X65" s="141" t="str">
        <f>X64</f>
        <v/>
      </c>
      <c r="Y65" s="141" t="str">
        <f>Y64</f>
        <v/>
      </c>
      <c r="Z65" s="141" t="str">
        <f t="shared" ref="Z65:AF65" si="172">Z64</f>
        <v/>
      </c>
      <c r="AA65" s="141" t="str">
        <f t="shared" si="172"/>
        <v/>
      </c>
      <c r="AB65" s="141" t="str">
        <f t="shared" si="172"/>
        <v/>
      </c>
      <c r="AC65" s="141" t="str">
        <f t="shared" si="172"/>
        <v/>
      </c>
      <c r="AD65" s="141" t="str">
        <f t="shared" si="172"/>
        <v/>
      </c>
      <c r="AE65" s="141" t="str">
        <f t="shared" si="172"/>
        <v/>
      </c>
      <c r="AF65" s="141" t="str">
        <f t="shared" si="172"/>
        <v/>
      </c>
      <c r="AG65" s="171"/>
      <c r="AH65" s="141" t="str">
        <f>AH64</f>
        <v/>
      </c>
      <c r="AI65" s="141" t="str">
        <f>AI64</f>
        <v/>
      </c>
      <c r="AJ65" s="141" t="str">
        <f>AJ64</f>
        <v/>
      </c>
      <c r="AK65" s="141" t="str">
        <f>AK64</f>
        <v/>
      </c>
      <c r="AL65" s="141" t="str">
        <f>AL64</f>
        <v/>
      </c>
      <c r="AM65" s="140" t="str">
        <f>IF(追加記入欄!GQ72,4,"")</f>
        <v/>
      </c>
      <c r="AN65" s="140" t="str">
        <f>IF(追加記入欄!GE73=0,"",追加記入欄!GE73)</f>
        <v/>
      </c>
      <c r="AO65" s="140" t="str">
        <f>IF(追加記入欄!GE74="","",追加記入欄!GE74)</f>
        <v/>
      </c>
      <c r="AP65" s="170"/>
      <c r="AQ65" s="170"/>
      <c r="AR65" s="140" t="str">
        <f t="shared" si="86"/>
        <v/>
      </c>
      <c r="AS65" s="140" t="str">
        <f t="shared" si="171"/>
        <v/>
      </c>
      <c r="AT65" s="140" t="str">
        <f t="shared" si="167"/>
        <v/>
      </c>
      <c r="AU65" s="140" t="str">
        <f t="shared" si="167"/>
        <v/>
      </c>
      <c r="AV65" s="140" t="str">
        <f t="shared" si="167"/>
        <v/>
      </c>
      <c r="AW65" s="140" t="str">
        <f t="shared" si="167"/>
        <v/>
      </c>
      <c r="AX65" s="140" t="str">
        <f t="shared" si="167"/>
        <v/>
      </c>
      <c r="AY65" s="140" t="str">
        <f t="shared" si="167"/>
        <v/>
      </c>
      <c r="AZ65" s="140" t="str">
        <f t="shared" si="167"/>
        <v/>
      </c>
    </row>
    <row r="66" spans="1:52" s="78" customFormat="1" hidden="1">
      <c r="A66" s="109"/>
      <c r="B66" s="72"/>
      <c r="C66" s="110"/>
      <c r="D66" s="72"/>
      <c r="E66" s="72"/>
      <c r="F66" s="72"/>
      <c r="G66" s="72"/>
      <c r="H66" s="72"/>
      <c r="I66" s="72"/>
      <c r="J66" s="72"/>
      <c r="K66" s="72"/>
      <c r="L66" s="71"/>
      <c r="M66" s="71"/>
      <c r="N66" s="73"/>
      <c r="O66" s="73"/>
      <c r="P66" s="73"/>
      <c r="Q66" s="74"/>
      <c r="R66" s="111"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72"/>
      <c r="AN66" s="72"/>
      <c r="AO66" s="72"/>
      <c r="AP66" s="72"/>
      <c r="AQ66" s="72"/>
      <c r="AR66" s="72"/>
    </row>
    <row r="67" spans="1:52" s="78" customFormat="1" hidden="1">
      <c r="A67" s="109"/>
      <c r="B67" s="72"/>
      <c r="C67" s="110"/>
      <c r="D67" s="72"/>
      <c r="E67" s="72"/>
      <c r="F67" s="72"/>
      <c r="G67" s="72"/>
      <c r="H67" s="72"/>
      <c r="I67" s="72"/>
      <c r="J67" s="72"/>
      <c r="K67" s="72"/>
      <c r="L67" s="71"/>
      <c r="M67" s="71"/>
      <c r="N67" s="73"/>
      <c r="O67" s="73"/>
      <c r="P67" s="73"/>
      <c r="Q67" s="74"/>
      <c r="R67" s="111" t="str">
        <f t="shared" si="173"/>
        <v/>
      </c>
      <c r="S67" s="75"/>
      <c r="T67" s="75"/>
      <c r="U67" s="75"/>
      <c r="V67" s="75"/>
      <c r="W67" s="75"/>
      <c r="X67" s="76"/>
      <c r="Y67" s="76"/>
      <c r="Z67" s="75"/>
      <c r="AA67" s="75"/>
      <c r="AB67" s="75"/>
      <c r="AC67" s="76"/>
      <c r="AD67" s="75"/>
      <c r="AE67" s="75"/>
      <c r="AF67" s="75"/>
      <c r="AG67" s="75"/>
      <c r="AH67" s="75"/>
      <c r="AI67" s="75"/>
      <c r="AJ67" s="75"/>
      <c r="AK67" s="75"/>
      <c r="AL67" s="75"/>
      <c r="AM67" s="72"/>
      <c r="AN67" s="72"/>
      <c r="AO67" s="72"/>
      <c r="AP67" s="72"/>
      <c r="AQ67" s="72"/>
      <c r="AR67" s="72"/>
    </row>
    <row r="68" spans="1:52" s="78" customFormat="1" hidden="1">
      <c r="A68" s="109"/>
      <c r="B68" s="72"/>
      <c r="C68" s="110"/>
      <c r="D68" s="72"/>
      <c r="E68" s="72"/>
      <c r="F68" s="72"/>
      <c r="G68" s="72"/>
      <c r="H68" s="72"/>
      <c r="I68" s="72"/>
      <c r="J68" s="72"/>
      <c r="K68" s="72"/>
      <c r="L68" s="71"/>
      <c r="M68" s="71"/>
      <c r="N68" s="73"/>
      <c r="O68" s="73"/>
      <c r="P68" s="73"/>
      <c r="Q68" s="74"/>
      <c r="R68" s="111" t="str">
        <f t="shared" si="173"/>
        <v/>
      </c>
      <c r="S68" s="75"/>
      <c r="T68" s="75"/>
      <c r="U68" s="75"/>
      <c r="V68" s="75"/>
      <c r="W68" s="75"/>
      <c r="X68" s="76"/>
      <c r="Y68" s="76"/>
      <c r="Z68" s="75"/>
      <c r="AA68" s="75"/>
      <c r="AB68" s="75"/>
      <c r="AC68" s="76"/>
      <c r="AD68" s="75"/>
      <c r="AE68" s="75"/>
      <c r="AF68" s="75"/>
      <c r="AG68" s="75"/>
      <c r="AH68" s="75"/>
      <c r="AI68" s="75"/>
      <c r="AJ68" s="75"/>
      <c r="AK68" s="75"/>
      <c r="AL68" s="75"/>
      <c r="AM68" s="72"/>
      <c r="AN68" s="72"/>
      <c r="AO68" s="72"/>
      <c r="AP68" s="72"/>
      <c r="AQ68" s="72"/>
      <c r="AR68" s="72"/>
    </row>
    <row r="69" spans="1:52" s="78" customFormat="1" hidden="1">
      <c r="A69" s="109"/>
      <c r="B69" s="72"/>
      <c r="C69" s="110"/>
      <c r="D69" s="72"/>
      <c r="E69" s="72"/>
      <c r="F69" s="72"/>
      <c r="G69" s="72"/>
      <c r="H69" s="72"/>
      <c r="I69" s="72"/>
      <c r="J69" s="72"/>
      <c r="K69" s="72"/>
      <c r="L69" s="71"/>
      <c r="M69" s="71"/>
      <c r="N69" s="73"/>
      <c r="O69" s="73"/>
      <c r="P69" s="73"/>
      <c r="Q69" s="74"/>
      <c r="R69" s="111" t="str">
        <f t="shared" si="173"/>
        <v/>
      </c>
      <c r="S69" s="75"/>
      <c r="T69" s="75"/>
      <c r="U69" s="75"/>
      <c r="V69" s="75"/>
      <c r="W69" s="75"/>
      <c r="X69" s="76"/>
      <c r="Y69" s="76"/>
      <c r="Z69" s="75"/>
      <c r="AA69" s="75"/>
      <c r="AB69" s="75"/>
      <c r="AC69" s="76"/>
      <c r="AD69" s="75"/>
      <c r="AE69" s="75"/>
      <c r="AF69" s="75"/>
      <c r="AG69" s="75"/>
      <c r="AH69" s="75"/>
      <c r="AI69" s="75"/>
      <c r="AJ69" s="75"/>
      <c r="AK69" s="75"/>
      <c r="AL69" s="75"/>
      <c r="AM69" s="72"/>
      <c r="AN69" s="72"/>
      <c r="AO69" s="72"/>
      <c r="AP69" s="72"/>
      <c r="AQ69" s="72"/>
      <c r="AR69" s="72"/>
    </row>
    <row r="70" spans="1:52" s="78" customFormat="1" hidden="1">
      <c r="A70" s="109"/>
      <c r="B70" s="72"/>
      <c r="C70" s="110"/>
      <c r="D70" s="72"/>
      <c r="E70" s="72"/>
      <c r="F70" s="72"/>
      <c r="G70" s="72"/>
      <c r="H70" s="72"/>
      <c r="I70" s="72"/>
      <c r="J70" s="72"/>
      <c r="K70" s="72"/>
      <c r="L70" s="71"/>
      <c r="M70" s="71"/>
      <c r="N70" s="73"/>
      <c r="O70" s="73"/>
      <c r="P70" s="73"/>
      <c r="Q70" s="74"/>
      <c r="R70" s="111" t="str">
        <f t="shared" si="173"/>
        <v/>
      </c>
      <c r="S70" s="75"/>
      <c r="T70" s="75"/>
      <c r="U70" s="75"/>
      <c r="V70" s="75"/>
      <c r="W70" s="75"/>
      <c r="X70" s="76"/>
      <c r="Y70" s="76"/>
      <c r="Z70" s="75"/>
      <c r="AA70" s="75"/>
      <c r="AB70" s="75"/>
      <c r="AC70" s="76"/>
      <c r="AD70" s="75"/>
      <c r="AE70" s="75"/>
      <c r="AF70" s="75"/>
      <c r="AG70" s="75"/>
      <c r="AH70" s="75"/>
      <c r="AI70" s="75"/>
      <c r="AJ70" s="75"/>
      <c r="AK70" s="75"/>
      <c r="AL70" s="75"/>
      <c r="AM70" s="72"/>
      <c r="AN70" s="72"/>
      <c r="AO70" s="72"/>
      <c r="AP70" s="72"/>
      <c r="AQ70" s="72"/>
      <c r="AR70" s="72"/>
    </row>
    <row r="71" spans="1:52" s="78" customFormat="1" hidden="1">
      <c r="A71" s="109"/>
      <c r="B71" s="72"/>
      <c r="C71" s="110"/>
      <c r="D71" s="72"/>
      <c r="E71" s="72"/>
      <c r="F71" s="72"/>
      <c r="G71" s="72"/>
      <c r="H71" s="72"/>
      <c r="I71" s="72"/>
      <c r="J71" s="72"/>
      <c r="K71" s="72"/>
      <c r="L71" s="71"/>
      <c r="M71" s="71"/>
      <c r="N71" s="73"/>
      <c r="O71" s="73"/>
      <c r="P71" s="73"/>
      <c r="Q71" s="74"/>
      <c r="R71" s="111" t="str">
        <f t="shared" si="173"/>
        <v/>
      </c>
      <c r="S71" s="75"/>
      <c r="T71" s="75"/>
      <c r="U71" s="75"/>
      <c r="V71" s="75"/>
      <c r="W71" s="75"/>
      <c r="X71" s="76"/>
      <c r="Y71" s="76"/>
      <c r="Z71" s="75"/>
      <c r="AA71" s="75"/>
      <c r="AB71" s="75"/>
      <c r="AC71" s="76"/>
      <c r="AD71" s="75"/>
      <c r="AE71" s="75"/>
      <c r="AF71" s="75"/>
      <c r="AG71" s="75"/>
      <c r="AH71" s="75"/>
      <c r="AI71" s="75"/>
      <c r="AJ71" s="75"/>
      <c r="AK71" s="75"/>
      <c r="AL71" s="75"/>
      <c r="AM71" s="72"/>
      <c r="AN71" s="72"/>
      <c r="AO71" s="72"/>
      <c r="AP71" s="72"/>
      <c r="AQ71" s="72"/>
      <c r="AR71" s="72"/>
    </row>
    <row r="72" spans="1:52" s="78" customFormat="1" hidden="1">
      <c r="A72" s="109"/>
      <c r="B72" s="72"/>
      <c r="C72" s="110"/>
      <c r="D72" s="72"/>
      <c r="E72" s="72"/>
      <c r="F72" s="72"/>
      <c r="G72" s="72"/>
      <c r="H72" s="72"/>
      <c r="I72" s="72"/>
      <c r="J72" s="72"/>
      <c r="K72" s="72"/>
      <c r="L72" s="71"/>
      <c r="M72" s="71"/>
      <c r="N72" s="73"/>
      <c r="O72" s="73"/>
      <c r="P72" s="73"/>
      <c r="Q72" s="74"/>
      <c r="R72" s="111" t="str">
        <f t="shared" si="173"/>
        <v/>
      </c>
      <c r="S72" s="75"/>
      <c r="T72" s="75"/>
      <c r="U72" s="75"/>
      <c r="V72" s="75"/>
      <c r="W72" s="75"/>
      <c r="X72" s="76"/>
      <c r="Y72" s="76"/>
      <c r="Z72" s="75"/>
      <c r="AA72" s="75"/>
      <c r="AB72" s="75"/>
      <c r="AC72" s="76"/>
      <c r="AD72" s="75"/>
      <c r="AE72" s="75"/>
      <c r="AF72" s="75"/>
      <c r="AG72" s="75"/>
      <c r="AH72" s="75"/>
      <c r="AI72" s="75"/>
      <c r="AJ72" s="75"/>
      <c r="AK72" s="75"/>
      <c r="AL72" s="75"/>
      <c r="AM72" s="72"/>
      <c r="AN72" s="72"/>
      <c r="AO72" s="72"/>
      <c r="AP72" s="72"/>
      <c r="AQ72" s="72"/>
      <c r="AR72" s="72"/>
    </row>
    <row r="73" spans="1:52" s="78" customFormat="1" hidden="1">
      <c r="A73" s="71"/>
      <c r="B73" s="72"/>
      <c r="C73" s="72"/>
      <c r="D73" s="72"/>
      <c r="E73" s="72"/>
      <c r="F73" s="72"/>
      <c r="G73" s="72"/>
      <c r="H73" s="72"/>
      <c r="I73" s="72"/>
      <c r="J73" s="72"/>
      <c r="K73" s="72"/>
      <c r="L73" s="71"/>
      <c r="M73" s="71"/>
      <c r="N73" s="73"/>
      <c r="O73" s="73"/>
      <c r="P73" s="73"/>
      <c r="Q73" s="74"/>
      <c r="R73" s="111" t="str">
        <f t="shared" si="173"/>
        <v/>
      </c>
      <c r="S73" s="75"/>
      <c r="T73" s="75"/>
      <c r="U73" s="75"/>
      <c r="V73" s="75"/>
      <c r="W73" s="75"/>
      <c r="X73" s="76"/>
      <c r="Y73" s="76"/>
      <c r="Z73" s="75"/>
      <c r="AA73" s="75"/>
      <c r="AB73" s="75"/>
      <c r="AC73" s="76"/>
      <c r="AD73" s="75"/>
      <c r="AE73" s="75"/>
      <c r="AF73" s="75"/>
      <c r="AG73" s="75"/>
      <c r="AH73" s="75"/>
      <c r="AI73" s="75"/>
      <c r="AJ73" s="75"/>
      <c r="AK73" s="75"/>
      <c r="AL73" s="75"/>
      <c r="AM73" s="72"/>
      <c r="AN73" s="72"/>
      <c r="AO73" s="72"/>
      <c r="AP73" s="72"/>
      <c r="AQ73" s="72"/>
      <c r="AR73" s="72"/>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72"/>
      <c r="AN74" s="72"/>
      <c r="AO74" s="72"/>
      <c r="AP74" s="72"/>
      <c r="AQ74" s="72"/>
      <c r="AR74" s="72"/>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72"/>
      <c r="AN75" s="72"/>
      <c r="AO75" s="72"/>
      <c r="AP75" s="72"/>
      <c r="AQ75" s="72"/>
      <c r="AR75" s="72"/>
    </row>
    <row r="76" spans="1:52" hidden="1">
      <c r="B76" s="50"/>
      <c r="C76" s="50"/>
      <c r="D76" s="50"/>
      <c r="E76" s="50"/>
      <c r="F76" s="50"/>
      <c r="G76" s="50"/>
      <c r="M76" s="2"/>
      <c r="N76" s="2"/>
      <c r="O76" s="2"/>
      <c r="P76" s="2"/>
      <c r="Q76" s="2"/>
      <c r="R76" s="2"/>
      <c r="S76" s="2"/>
      <c r="T76" s="2" t="s">
        <v>2019</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T2" zoomScale="70" zoomScaleNormal="100" zoomScaleSheetLayoutView="70" workbookViewId="0">
      <selection activeCell="Y4" sqref="Y4"/>
    </sheetView>
  </sheetViews>
  <sheetFormatPr defaultColWidth="19.375" defaultRowHeight="13.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4" width="19.375" style="1" customWidth="1"/>
    <col min="45" max="47" width="19.375" style="1" hidden="1" customWidth="1"/>
    <col min="48" max="55" width="19.375" style="1" customWidth="1"/>
    <col min="56" max="56" width="4.125" style="1" customWidth="1"/>
    <col min="57" max="16384" width="19.375" style="1"/>
  </cols>
  <sheetData>
    <row r="3" spans="1:56" ht="14.25" thickBot="1"/>
    <row r="4" spans="1:56" s="14" customFormat="1" ht="176.25" customHeight="1" thickBot="1">
      <c r="A4" s="14" t="s">
        <v>89</v>
      </c>
      <c r="B4" s="6" t="s">
        <v>2096</v>
      </c>
      <c r="C4" s="51" t="s">
        <v>2102</v>
      </c>
      <c r="D4" s="51" t="s">
        <v>2103</v>
      </c>
      <c r="E4" s="51" t="s">
        <v>2104</v>
      </c>
      <c r="F4" s="51" t="s">
        <v>2105</v>
      </c>
      <c r="G4" s="51" t="s">
        <v>2098</v>
      </c>
      <c r="H4" s="51" t="s">
        <v>2099</v>
      </c>
      <c r="I4" s="51" t="s">
        <v>2100</v>
      </c>
      <c r="J4" s="51" t="s">
        <v>2101</v>
      </c>
      <c r="K4" s="51" t="s">
        <v>2097</v>
      </c>
      <c r="L4" t="s">
        <v>90</v>
      </c>
      <c r="M4" t="s">
        <v>91</v>
      </c>
      <c r="N4" s="80" t="s">
        <v>2061</v>
      </c>
      <c r="O4" s="80" t="s">
        <v>2063</v>
      </c>
      <c r="P4" s="80" t="s">
        <v>2064</v>
      </c>
      <c r="Q4" s="10" t="s">
        <v>2062</v>
      </c>
      <c r="R4" s="10" t="s">
        <v>2065</v>
      </c>
      <c r="S4" s="81" t="s">
        <v>2066</v>
      </c>
      <c r="T4" s="10" t="s">
        <v>2067</v>
      </c>
      <c r="U4" s="10" t="s">
        <v>2068</v>
      </c>
      <c r="V4" s="10" t="s">
        <v>2069</v>
      </c>
      <c r="W4" s="10" t="s">
        <v>2070</v>
      </c>
      <c r="X4" s="10" t="s">
        <v>2490</v>
      </c>
      <c r="Y4" s="10" t="s">
        <v>2489</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5" t="s">
        <v>2003</v>
      </c>
      <c r="AT4" s="28"/>
      <c r="AV4" s="13" t="s">
        <v>2438</v>
      </c>
      <c r="AW4" s="13" t="s">
        <v>2439</v>
      </c>
      <c r="AX4" s="13" t="s">
        <v>2440</v>
      </c>
      <c r="AY4" s="13" t="s">
        <v>2441</v>
      </c>
      <c r="AZ4" s="13" t="s">
        <v>2442</v>
      </c>
      <c r="BA4" s="13" t="s">
        <v>2443</v>
      </c>
      <c r="BB4" s="13" t="s">
        <v>2436</v>
      </c>
      <c r="BC4" s="13" t="s">
        <v>2437</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2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1"/>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0"/>
      <c r="AQ10" s="170"/>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2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0"/>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0"/>
      <c r="AQ11" s="170"/>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0"/>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0"/>
      <c r="AQ12" s="170"/>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0"/>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0"/>
      <c r="AQ13" s="170"/>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1"/>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0"/>
      <c r="AQ14" s="170"/>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2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0"/>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0"/>
      <c r="AQ15" s="170"/>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0"/>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0"/>
      <c r="AQ16" s="170"/>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0"/>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0"/>
      <c r="AQ17" s="170"/>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4" customFormat="1">
      <c r="A18" s="88">
        <f>中間シート!A18</f>
        <v>13</v>
      </c>
      <c r="B18" s="89">
        <f>中間シート!B18</f>
        <v>4</v>
      </c>
      <c r="C18" s="89" t="str">
        <f>中間シート!C18</f>
        <v/>
      </c>
      <c r="D18" s="89">
        <f>中間シート!D18</f>
        <v>0</v>
      </c>
      <c r="E18" s="89">
        <f>中間シート!E18</f>
        <v>0</v>
      </c>
      <c r="F18" s="89">
        <f>中間シート!F18</f>
        <v>0</v>
      </c>
      <c r="G18" s="89">
        <f>中間シート!G18</f>
        <v>1</v>
      </c>
      <c r="H18" s="89">
        <f>中間シート!H18</f>
        <v>0</v>
      </c>
      <c r="I18" s="89">
        <f>中間シート!I18</f>
        <v>0</v>
      </c>
      <c r="J18" s="89">
        <f>中間シート!J18</f>
        <v>0</v>
      </c>
      <c r="K18" s="89">
        <f>中間シート!K18</f>
        <v>0</v>
      </c>
      <c r="L18" s="88">
        <f>中間シート!L18</f>
        <v>0</v>
      </c>
      <c r="M18" s="88">
        <f>中間シート!M18</f>
        <v>0</v>
      </c>
      <c r="N18" s="90" t="str">
        <f>""</f>
        <v/>
      </c>
      <c r="O18" s="90" t="str">
        <f>""</f>
        <v/>
      </c>
      <c r="P18" s="90" t="str">
        <f>""</f>
        <v/>
      </c>
      <c r="Q18" s="91"/>
      <c r="R18" s="90" t="str">
        <f>IF(OR($I18=1,AND($I18=0,$L18=1)),中間シート!R18,"")</f>
        <v/>
      </c>
      <c r="S18" s="92" t="str">
        <f t="shared" ref="S18:S27" si="2">IF(K18=0,"",K18)</f>
        <v/>
      </c>
      <c r="T18" s="90" t="str">
        <f>IF(OR($I18=1,AND($I18=0,$L18=1)),中間シート!T18,"")</f>
        <v/>
      </c>
      <c r="U18" s="92" t="str">
        <f>IF(OR($I18=1,AND($I18=0,$L18=1)),中間シート!U18,"")</f>
        <v/>
      </c>
      <c r="V18" s="92" t="str">
        <f>IF(OR($I18=1,AND($I18=0,$L18=1)),中間シート!V18,"")</f>
        <v/>
      </c>
      <c r="W18" s="92" t="str">
        <f>IF(OR($I18=1,AND($I18=0,$L18=1)),中間シート!W18,"")</f>
        <v/>
      </c>
      <c r="X18" s="92" t="str">
        <f>IF(OR($I18=1,AND($I18=0,$L18=1)),中間シート!X18,"")</f>
        <v/>
      </c>
      <c r="Y18" s="92" t="str">
        <f>IF(OR($I18=1,AND($I18=0,$L18=1)),中間シート!Y18,"")</f>
        <v/>
      </c>
      <c r="Z18" s="92" t="str">
        <f>IF(OR($I18=1,AND($I18=0,$L18=1)),中間シート!Z18,"")</f>
        <v/>
      </c>
      <c r="AA18" s="92" t="str">
        <f>IF(OR($I18=1,AND($I18=0,$L18=1)),中間シート!AA18,"")</f>
        <v/>
      </c>
      <c r="AB18" s="92" t="str">
        <f>IF(OR($I18=1,AND($I18=0,$L18=1)),中間シート!AB18,"")</f>
        <v/>
      </c>
      <c r="AC18" s="92" t="str">
        <f>IF(OR($I18=1,AND($I18=0,$L18=1)),中間シート!AC18,"")</f>
        <v/>
      </c>
      <c r="AD18" s="92" t="str">
        <f>IF(OR($I18=1,AND($I18=0,$L18=1)),中間シート!AD18,"")</f>
        <v/>
      </c>
      <c r="AE18" s="92" t="str">
        <f>IF(OR($I18=1,AND($I18=0,$L18=1)),中間シート!AE18,"")</f>
        <v/>
      </c>
      <c r="AF18" s="92" t="str">
        <f>IF(OR($I18=1,AND($I18=0,$L18=1)),中間シート!AF18,"")</f>
        <v/>
      </c>
      <c r="AG18" s="170"/>
      <c r="AH18" s="92" t="str">
        <f>IF(OR($I18=1,AND($I18=0,$L18=1)),中間シート!AH18,"")</f>
        <v/>
      </c>
      <c r="AI18" s="92" t="str">
        <f>IF(OR($I18=1,AND($I18=0,$L18=1)),中間シート!AI18,"")</f>
        <v/>
      </c>
      <c r="AJ18" s="92" t="str">
        <f>IF(OR($I18=1,AND($I18=0,$L18=1)),中間シート!AJ18,"")</f>
        <v/>
      </c>
      <c r="AK18" s="92" t="str">
        <f>IF(OR($I18=1,AND($I18=0,$L18=1)),中間シート!AK18,"")</f>
        <v/>
      </c>
      <c r="AL18" s="92" t="str">
        <f>IF(OR($I18=1,AND($I18=0,$L18=1)),中間シート!AL18,"")</f>
        <v/>
      </c>
      <c r="AM18" s="92" t="str">
        <f>IF($H18=1,中間シート!AM18,"")</f>
        <v/>
      </c>
      <c r="AN18" s="92" t="str">
        <f>IF($H18=1,中間シート!AN18,"")</f>
        <v/>
      </c>
      <c r="AO18" s="92" t="str">
        <f>IF($H18=1,中間シート!AO18,"")</f>
        <v/>
      </c>
      <c r="AP18" s="170"/>
      <c r="AQ18" s="170"/>
      <c r="AR18" s="92" t="str">
        <f>IF(OR($I18=1,AND($I18=0,$L18=1)),中間シート!AR18,"")</f>
        <v/>
      </c>
      <c r="AS18" s="92"/>
      <c r="AT18" s="92"/>
      <c r="AU18" s="92"/>
      <c r="AV18" s="92" t="str">
        <f>IF(OR($I18=1,AND($I18=0,$L18=1)),中間シート!AS18,"")</f>
        <v/>
      </c>
      <c r="AW18" s="92" t="str">
        <f>IF(OR($I18=1,AND($I18=0,$L18=1)),中間シート!AT18,"")</f>
        <v/>
      </c>
      <c r="AX18" s="92" t="str">
        <f>IF(OR($I18=1,AND($I18=0,$L18=1)),中間シート!AU18,"")</f>
        <v/>
      </c>
      <c r="AY18" s="92" t="str">
        <f>IF(OR($I18=1,AND($I18=0,$L18=1)),中間シート!AV18,"")</f>
        <v/>
      </c>
      <c r="AZ18" s="92" t="str">
        <f>IF(OR($I18=1,AND($I18=0,$L18=1)),中間シート!AW18,"")</f>
        <v/>
      </c>
      <c r="BA18" s="92" t="str">
        <f>IF(OR($I18=1,AND($I18=0,$L18=1)),中間シート!AX18,"")</f>
        <v/>
      </c>
      <c r="BB18" s="92" t="str">
        <f>IF(OR($I18=1,AND($I18=0,$L18=1)),中間シート!AY18,"")</f>
        <v/>
      </c>
      <c r="BC18" s="92" t="str">
        <f>IF(OR($I18=1,AND($I18=0,$L18=1)),中間シート!AZ18,"")</f>
        <v/>
      </c>
      <c r="BD18" s="89">
        <f t="shared" ref="BD18:BD26" si="3">L18</f>
        <v>0</v>
      </c>
    </row>
    <row r="19" spans="1:56" s="94" customFormat="1">
      <c r="A19" s="88">
        <f>中間シート!A19</f>
        <v>14</v>
      </c>
      <c r="B19" s="89">
        <f>中間シート!B19</f>
        <v>4</v>
      </c>
      <c r="C19" s="89" t="str">
        <f>中間シート!C19</f>
        <v/>
      </c>
      <c r="D19" s="89">
        <f>中間シート!D19</f>
        <v>0</v>
      </c>
      <c r="E19" s="89">
        <f>中間シート!E19</f>
        <v>0</v>
      </c>
      <c r="F19" s="89">
        <f>中間シート!F19</f>
        <v>0</v>
      </c>
      <c r="G19" s="89">
        <f>中間シート!G19</f>
        <v>2</v>
      </c>
      <c r="H19" s="89">
        <f>中間シート!H19</f>
        <v>0</v>
      </c>
      <c r="I19" s="89">
        <f>中間シート!I19</f>
        <v>0</v>
      </c>
      <c r="J19" s="89">
        <f>中間シート!J19</f>
        <v>0</v>
      </c>
      <c r="K19" s="89">
        <f>中間シート!K19</f>
        <v>0</v>
      </c>
      <c r="L19" s="88">
        <f>中間シート!L19</f>
        <v>0</v>
      </c>
      <c r="M19" s="88">
        <f>中間シート!M19</f>
        <v>0</v>
      </c>
      <c r="N19" s="90" t="str">
        <f>""</f>
        <v/>
      </c>
      <c r="O19" s="90" t="str">
        <f>""</f>
        <v/>
      </c>
      <c r="P19" s="90" t="str">
        <f>""</f>
        <v/>
      </c>
      <c r="Q19" s="91"/>
      <c r="R19" s="90" t="str">
        <f>IF(OR($I19=1,AND($I19=0,$L19=1)),中間シート!R19,"")</f>
        <v/>
      </c>
      <c r="S19" s="92" t="str">
        <f t="shared" si="2"/>
        <v/>
      </c>
      <c r="T19" s="90" t="str">
        <f>IF(OR($I19=1,AND($I19=0,$L19=1)),中間シート!T19,"")</f>
        <v/>
      </c>
      <c r="U19" s="92" t="str">
        <f>IF(OR($I19=1,AND($I19=0,$L19=1)),中間シート!U19,"")</f>
        <v/>
      </c>
      <c r="V19" s="92" t="str">
        <f>IF(OR($I19=1,AND($I19=0,$L19=1)),中間シート!V19,"")</f>
        <v/>
      </c>
      <c r="W19" s="92" t="str">
        <f>IF(OR($I19=1,AND($I19=0,$L19=1)),中間シート!W19,"")</f>
        <v/>
      </c>
      <c r="X19" s="92" t="str">
        <f>IF(OR($I19=1,AND($I19=0,$L19=1)),中間シート!X19,"")</f>
        <v/>
      </c>
      <c r="Y19" s="92" t="str">
        <f>IF(OR($I19=1,AND($I19=0,$L19=1)),中間シート!Y19,"")</f>
        <v/>
      </c>
      <c r="Z19" s="92" t="str">
        <f>IF(OR($I19=1,AND($I19=0,$L19=1)),中間シート!Z19,"")</f>
        <v/>
      </c>
      <c r="AA19" s="92" t="str">
        <f>IF(OR($I19=1,AND($I19=0,$L19=1)),中間シート!AA19,"")</f>
        <v/>
      </c>
      <c r="AB19" s="92" t="str">
        <f>IF(OR($I19=1,AND($I19=0,$L19=1)),中間シート!AB19,"")</f>
        <v/>
      </c>
      <c r="AC19" s="92" t="str">
        <f>IF(OR($I19=1,AND($I19=0,$L19=1)),中間シート!AC19,"")</f>
        <v/>
      </c>
      <c r="AD19" s="92" t="str">
        <f>IF(OR($I19=1,AND($I19=0,$L19=1)),中間シート!AD19,"")</f>
        <v/>
      </c>
      <c r="AE19" s="92" t="str">
        <f>IF(OR($I19=1,AND($I19=0,$L19=1)),中間シート!AE19,"")</f>
        <v/>
      </c>
      <c r="AF19" s="92" t="str">
        <f>IF(OR($I19=1,AND($I19=0,$L19=1)),中間シート!AF19,"")</f>
        <v/>
      </c>
      <c r="AG19" s="170"/>
      <c r="AH19" s="92" t="str">
        <f>IF(OR($I19=1,AND($I19=0,$L19=1)),中間シート!AH19,"")</f>
        <v/>
      </c>
      <c r="AI19" s="92" t="str">
        <f>IF(OR($I19=1,AND($I19=0,$L19=1)),中間シート!AI19,"")</f>
        <v/>
      </c>
      <c r="AJ19" s="92" t="str">
        <f>IF(OR($I19=1,AND($I19=0,$L19=1)),中間シート!AJ19,"")</f>
        <v/>
      </c>
      <c r="AK19" s="92" t="str">
        <f>IF(OR($I19=1,AND($I19=0,$L19=1)),中間シート!AK19,"")</f>
        <v/>
      </c>
      <c r="AL19" s="92" t="str">
        <f>IF(OR($I19=1,AND($I19=0,$L19=1)),中間シート!AL19,"")</f>
        <v/>
      </c>
      <c r="AM19" s="92" t="str">
        <f>IF($H19=1,中間シート!AM19,"")</f>
        <v/>
      </c>
      <c r="AN19" s="92" t="str">
        <f>IF($H19=1,中間シート!AN19,"")</f>
        <v/>
      </c>
      <c r="AO19" s="92" t="str">
        <f>IF($H19=1,中間シート!AO19,"")</f>
        <v/>
      </c>
      <c r="AP19" s="170"/>
      <c r="AQ19" s="170"/>
      <c r="AR19" s="92" t="str">
        <f>IF(OR($I19=1,AND($I19=0,$L19=1)),中間シート!AR19,"")</f>
        <v/>
      </c>
      <c r="AS19" s="92"/>
      <c r="AT19" s="92"/>
      <c r="AU19" s="92"/>
      <c r="AV19" s="92" t="str">
        <f>IF(OR($I19=1,AND($I19=0,$L19=1)),中間シート!AS19,"")</f>
        <v/>
      </c>
      <c r="AW19" s="92" t="str">
        <f>IF(OR($I19=1,AND($I19=0,$L19=1)),中間シート!AT19,"")</f>
        <v/>
      </c>
      <c r="AX19" s="92" t="str">
        <f>IF(OR($I19=1,AND($I19=0,$L19=1)),中間シート!AU19,"")</f>
        <v/>
      </c>
      <c r="AY19" s="92" t="str">
        <f>IF(OR($I19=1,AND($I19=0,$L19=1)),中間シート!AV19,"")</f>
        <v/>
      </c>
      <c r="AZ19" s="92" t="str">
        <f>IF(OR($I19=1,AND($I19=0,$L19=1)),中間シート!AW19,"")</f>
        <v/>
      </c>
      <c r="BA19" s="92" t="str">
        <f>IF(OR($I19=1,AND($I19=0,$L19=1)),中間シート!AX19,"")</f>
        <v/>
      </c>
      <c r="BB19" s="92" t="str">
        <f>IF(OR($I19=1,AND($I19=0,$L19=1)),中間シート!AY19,"")</f>
        <v/>
      </c>
      <c r="BC19" s="92" t="str">
        <f>IF(OR($I19=1,AND($I19=0,$L19=1)),中間シート!AZ19,"")</f>
        <v/>
      </c>
      <c r="BD19" s="89">
        <f t="shared" si="3"/>
        <v>0</v>
      </c>
    </row>
    <row r="20" spans="1:56" s="94" customFormat="1">
      <c r="A20" s="88">
        <f>中間シート!A20</f>
        <v>15</v>
      </c>
      <c r="B20" s="89">
        <f>中間シート!B20</f>
        <v>4</v>
      </c>
      <c r="C20" s="89" t="str">
        <f>中間シート!C20</f>
        <v/>
      </c>
      <c r="D20" s="89">
        <f>中間シート!D20</f>
        <v>0</v>
      </c>
      <c r="E20" s="89">
        <f>中間シート!E20</f>
        <v>0</v>
      </c>
      <c r="F20" s="89">
        <f>中間シート!F20</f>
        <v>0</v>
      </c>
      <c r="G20" s="89">
        <f>中間シート!G20</f>
        <v>3</v>
      </c>
      <c r="H20" s="89">
        <f>中間シート!H20</f>
        <v>0</v>
      </c>
      <c r="I20" s="89">
        <f>中間シート!I20</f>
        <v>0</v>
      </c>
      <c r="J20" s="89">
        <f>中間シート!J20</f>
        <v>0</v>
      </c>
      <c r="K20" s="89">
        <f>中間シート!K20</f>
        <v>0</v>
      </c>
      <c r="L20" s="88">
        <f>中間シート!L20</f>
        <v>0</v>
      </c>
      <c r="M20" s="88">
        <f>中間シート!M20</f>
        <v>0</v>
      </c>
      <c r="N20" s="90" t="str">
        <f>""</f>
        <v/>
      </c>
      <c r="O20" s="90" t="str">
        <f>""</f>
        <v/>
      </c>
      <c r="P20" s="90" t="str">
        <f>""</f>
        <v/>
      </c>
      <c r="Q20" s="91"/>
      <c r="R20" s="90" t="str">
        <f>IF(OR($I20=1,AND($I20=0,$L20=1)),中間シート!R20,"")</f>
        <v/>
      </c>
      <c r="S20" s="92" t="str">
        <f t="shared" si="2"/>
        <v/>
      </c>
      <c r="T20" s="90" t="str">
        <f>IF(OR($I20=1,AND($I20=0,$L20=1)),中間シート!T20,"")</f>
        <v/>
      </c>
      <c r="U20" s="92" t="str">
        <f>IF(OR($I20=1,AND($I20=0,$L20=1)),中間シート!U20,"")</f>
        <v/>
      </c>
      <c r="V20" s="92" t="str">
        <f>IF(OR($I20=1,AND($I20=0,$L20=1)),中間シート!V20,"")</f>
        <v/>
      </c>
      <c r="W20" s="92" t="str">
        <f>IF(OR($I20=1,AND($I20=0,$L20=1)),中間シート!W20,"")</f>
        <v/>
      </c>
      <c r="X20" s="92" t="str">
        <f>IF(OR($I20=1,AND($I20=0,$L20=1)),中間シート!X20,"")</f>
        <v/>
      </c>
      <c r="Y20" s="92" t="str">
        <f>IF(OR($I20=1,AND($I20=0,$L20=1)),中間シート!Y20,"")</f>
        <v/>
      </c>
      <c r="Z20" s="92" t="str">
        <f>IF(OR($I20=1,AND($I20=0,$L20=1)),中間シート!Z20,"")</f>
        <v/>
      </c>
      <c r="AA20" s="92" t="str">
        <f>IF(OR($I20=1,AND($I20=0,$L20=1)),中間シート!AA20,"")</f>
        <v/>
      </c>
      <c r="AB20" s="92" t="str">
        <f>IF(OR($I20=1,AND($I20=0,$L20=1)),中間シート!AB20,"")</f>
        <v/>
      </c>
      <c r="AC20" s="92" t="str">
        <f>IF(OR($I20=1,AND($I20=0,$L20=1)),中間シート!AC20,"")</f>
        <v/>
      </c>
      <c r="AD20" s="92" t="str">
        <f>IF(OR($I20=1,AND($I20=0,$L20=1)),中間シート!AD20,"")</f>
        <v/>
      </c>
      <c r="AE20" s="92" t="str">
        <f>IF(OR($I20=1,AND($I20=0,$L20=1)),中間シート!AE20,"")</f>
        <v/>
      </c>
      <c r="AF20" s="92" t="str">
        <f>IF(OR($I20=1,AND($I20=0,$L20=1)),中間シート!AF20,"")</f>
        <v/>
      </c>
      <c r="AG20" s="170"/>
      <c r="AH20" s="92" t="str">
        <f>IF(OR($I20=1,AND($I20=0,$L20=1)),中間シート!AH20,"")</f>
        <v/>
      </c>
      <c r="AI20" s="92" t="str">
        <f>IF(OR($I20=1,AND($I20=0,$L20=1)),中間シート!AI20,"")</f>
        <v/>
      </c>
      <c r="AJ20" s="92" t="str">
        <f>IF(OR($I20=1,AND($I20=0,$L20=1)),中間シート!AJ20,"")</f>
        <v/>
      </c>
      <c r="AK20" s="92" t="str">
        <f>IF(OR($I20=1,AND($I20=0,$L20=1)),中間シート!AK20,"")</f>
        <v/>
      </c>
      <c r="AL20" s="92" t="str">
        <f>IF(OR($I20=1,AND($I20=0,$L20=1)),中間シート!AL20,"")</f>
        <v/>
      </c>
      <c r="AM20" s="92" t="str">
        <f>IF($H20=1,中間シート!AM20,"")</f>
        <v/>
      </c>
      <c r="AN20" s="92" t="str">
        <f>IF($H20=1,中間シート!AN20,"")</f>
        <v/>
      </c>
      <c r="AO20" s="92" t="str">
        <f>IF($H20=1,中間シート!AO20,"")</f>
        <v/>
      </c>
      <c r="AP20" s="170"/>
      <c r="AQ20" s="170"/>
      <c r="AR20" s="92" t="str">
        <f>IF(OR($I20=1,AND($I20=0,$L20=1)),中間シート!AR20,"")</f>
        <v/>
      </c>
      <c r="AS20" s="92"/>
      <c r="AT20" s="92"/>
      <c r="AU20" s="92"/>
      <c r="AV20" s="92" t="str">
        <f>IF(OR($I20=1,AND($I20=0,$L20=1)),中間シート!AS20,"")</f>
        <v/>
      </c>
      <c r="AW20" s="92" t="str">
        <f>IF(OR($I20=1,AND($I20=0,$L20=1)),中間シート!AT20,"")</f>
        <v/>
      </c>
      <c r="AX20" s="92" t="str">
        <f>IF(OR($I20=1,AND($I20=0,$L20=1)),中間シート!AU20,"")</f>
        <v/>
      </c>
      <c r="AY20" s="92" t="str">
        <f>IF(OR($I20=1,AND($I20=0,$L20=1)),中間シート!AV20,"")</f>
        <v/>
      </c>
      <c r="AZ20" s="92" t="str">
        <f>IF(OR($I20=1,AND($I20=0,$L20=1)),中間シート!AW20,"")</f>
        <v/>
      </c>
      <c r="BA20" s="92" t="str">
        <f>IF(OR($I20=1,AND($I20=0,$L20=1)),中間シート!AX20,"")</f>
        <v/>
      </c>
      <c r="BB20" s="92" t="str">
        <f>IF(OR($I20=1,AND($I20=0,$L20=1)),中間シート!AY20,"")</f>
        <v/>
      </c>
      <c r="BC20" s="92" t="str">
        <f>IF(OR($I20=1,AND($I20=0,$L20=1)),中間シート!AZ20,"")</f>
        <v/>
      </c>
      <c r="BD20" s="89">
        <f t="shared" si="3"/>
        <v>0</v>
      </c>
    </row>
    <row r="21" spans="1:56" s="94" customFormat="1">
      <c r="A21" s="88">
        <f>中間シート!A21</f>
        <v>16</v>
      </c>
      <c r="B21" s="89">
        <f>中間シート!B21</f>
        <v>4</v>
      </c>
      <c r="C21" s="89" t="str">
        <f>中間シート!C21</f>
        <v/>
      </c>
      <c r="D21" s="89">
        <f>中間シート!D21</f>
        <v>0</v>
      </c>
      <c r="E21" s="89">
        <f>中間シート!E21</f>
        <v>0</v>
      </c>
      <c r="F21" s="89">
        <f>中間シート!F21</f>
        <v>0</v>
      </c>
      <c r="G21" s="89">
        <f>中間シート!G21</f>
        <v>4</v>
      </c>
      <c r="H21" s="89">
        <f>中間シート!H21</f>
        <v>0</v>
      </c>
      <c r="I21" s="89">
        <f>中間シート!I21</f>
        <v>0</v>
      </c>
      <c r="J21" s="89">
        <f>中間シート!J21</f>
        <v>0</v>
      </c>
      <c r="K21" s="89">
        <f>中間シート!K21</f>
        <v>0</v>
      </c>
      <c r="L21" s="88">
        <f>中間シート!L21</f>
        <v>0</v>
      </c>
      <c r="M21" s="88">
        <f>中間シート!M21</f>
        <v>0</v>
      </c>
      <c r="N21" s="90" t="str">
        <f>""</f>
        <v/>
      </c>
      <c r="O21" s="90" t="str">
        <f>""</f>
        <v/>
      </c>
      <c r="P21" s="90" t="str">
        <f>""</f>
        <v/>
      </c>
      <c r="Q21" s="91"/>
      <c r="R21" s="90" t="str">
        <f>IF(OR($I21=1,AND($I21=0,$L21=1)),中間シート!R21,"")</f>
        <v/>
      </c>
      <c r="S21" s="92" t="str">
        <f t="shared" si="2"/>
        <v/>
      </c>
      <c r="T21" s="90" t="str">
        <f>IF(OR($I21=1,AND($I21=0,$L21=1)),中間シート!T21,"")</f>
        <v/>
      </c>
      <c r="U21" s="92" t="str">
        <f>IF(OR($I21=1,AND($I21=0,$L21=1)),中間シート!U21,"")</f>
        <v/>
      </c>
      <c r="V21" s="92" t="str">
        <f>IF(OR($I21=1,AND($I21=0,$L21=1)),中間シート!V21,"")</f>
        <v/>
      </c>
      <c r="W21" s="92" t="str">
        <f>IF(OR($I21=1,AND($I21=0,$L21=1)),中間シート!W21,"")</f>
        <v/>
      </c>
      <c r="X21" s="92" t="str">
        <f>IF(OR($I21=1,AND($I21=0,$L21=1)),中間シート!X21,"")</f>
        <v/>
      </c>
      <c r="Y21" s="92" t="str">
        <f>IF(OR($I21=1,AND($I21=0,$L21=1)),中間シート!Y21,"")</f>
        <v/>
      </c>
      <c r="Z21" s="92" t="str">
        <f>IF(OR($I21=1,AND($I21=0,$L21=1)),中間シート!Z21,"")</f>
        <v/>
      </c>
      <c r="AA21" s="92" t="str">
        <f>IF(OR($I21=1,AND($I21=0,$L21=1)),中間シート!AA21,"")</f>
        <v/>
      </c>
      <c r="AB21" s="92" t="str">
        <f>IF(OR($I21=1,AND($I21=0,$L21=1)),中間シート!AB21,"")</f>
        <v/>
      </c>
      <c r="AC21" s="92" t="str">
        <f>IF(OR($I21=1,AND($I21=0,$L21=1)),中間シート!AC21,"")</f>
        <v/>
      </c>
      <c r="AD21" s="92" t="str">
        <f>IF(OR($I21=1,AND($I21=0,$L21=1)),中間シート!AD21,"")</f>
        <v/>
      </c>
      <c r="AE21" s="92" t="str">
        <f>IF(OR($I21=1,AND($I21=0,$L21=1)),中間シート!AE21,"")</f>
        <v/>
      </c>
      <c r="AF21" s="92" t="str">
        <f>IF(OR($I21=1,AND($I21=0,$L21=1)),中間シート!AF21,"")</f>
        <v/>
      </c>
      <c r="AG21" s="170"/>
      <c r="AH21" s="92" t="str">
        <f>IF(OR($I21=1,AND($I21=0,$L21=1)),中間シート!AH21,"")</f>
        <v/>
      </c>
      <c r="AI21" s="92" t="str">
        <f>IF(OR($I21=1,AND($I21=0,$L21=1)),中間シート!AI21,"")</f>
        <v/>
      </c>
      <c r="AJ21" s="92" t="str">
        <f>IF(OR($I21=1,AND($I21=0,$L21=1)),中間シート!AJ21,"")</f>
        <v/>
      </c>
      <c r="AK21" s="92" t="str">
        <f>IF(OR($I21=1,AND($I21=0,$L21=1)),中間シート!AK21,"")</f>
        <v/>
      </c>
      <c r="AL21" s="92" t="str">
        <f>IF(OR($I21=1,AND($I21=0,$L21=1)),中間シート!AL21,"")</f>
        <v/>
      </c>
      <c r="AM21" s="92" t="str">
        <f>IF($H21=1,中間シート!AM21,"")</f>
        <v/>
      </c>
      <c r="AN21" s="92" t="str">
        <f>IF($H21=1,中間シート!AN21,"")</f>
        <v/>
      </c>
      <c r="AO21" s="92" t="str">
        <f>IF($H21=1,中間シート!AO21,"")</f>
        <v/>
      </c>
      <c r="AP21" s="170"/>
      <c r="AQ21" s="170"/>
      <c r="AR21" s="92" t="str">
        <f>IF(OR($I21=1,AND($I21=0,$L21=1)),中間シート!AR21,"")</f>
        <v/>
      </c>
      <c r="AS21" s="92"/>
      <c r="AT21" s="92"/>
      <c r="AU21" s="92"/>
      <c r="AV21" s="92" t="str">
        <f>IF(OR($I21=1,AND($I21=0,$L21=1)),中間シート!AS21,"")</f>
        <v/>
      </c>
      <c r="AW21" s="92" t="str">
        <f>IF(OR($I21=1,AND($I21=0,$L21=1)),中間シート!AT21,"")</f>
        <v/>
      </c>
      <c r="AX21" s="92" t="str">
        <f>IF(OR($I21=1,AND($I21=0,$L21=1)),中間シート!AU21,"")</f>
        <v/>
      </c>
      <c r="AY21" s="92" t="str">
        <f>IF(OR($I21=1,AND($I21=0,$L21=1)),中間シート!AV21,"")</f>
        <v/>
      </c>
      <c r="AZ21" s="92" t="str">
        <f>IF(OR($I21=1,AND($I21=0,$L21=1)),中間シート!AW21,"")</f>
        <v/>
      </c>
      <c r="BA21" s="92" t="str">
        <f>IF(OR($I21=1,AND($I21=0,$L21=1)),中間シート!AX21,"")</f>
        <v/>
      </c>
      <c r="BB21" s="92" t="str">
        <f>IF(OR($I21=1,AND($I21=0,$L21=1)),中間シート!AY21,"")</f>
        <v/>
      </c>
      <c r="BC21" s="92" t="str">
        <f>IF(OR($I21=1,AND($I21=0,$L21=1)),中間シート!AZ21,"")</f>
        <v/>
      </c>
      <c r="BD21" s="89">
        <f t="shared" si="3"/>
        <v>0</v>
      </c>
    </row>
    <row r="22" spans="1:56" s="101" customFormat="1">
      <c r="A22" s="95">
        <f>中間シート!A22</f>
        <v>17</v>
      </c>
      <c r="B22" s="96">
        <f>中間シート!B22</f>
        <v>5</v>
      </c>
      <c r="C22" s="96" t="str">
        <f>中間シート!C22</f>
        <v/>
      </c>
      <c r="D22" s="96">
        <f>中間シート!D22</f>
        <v>0</v>
      </c>
      <c r="E22" s="96">
        <f>中間シート!E22</f>
        <v>0</v>
      </c>
      <c r="F22" s="96">
        <f>中間シート!F22</f>
        <v>0</v>
      </c>
      <c r="G22" s="96">
        <f>中間シート!G22</f>
        <v>1</v>
      </c>
      <c r="H22" s="96">
        <f>中間シート!H22</f>
        <v>0</v>
      </c>
      <c r="I22" s="96">
        <f>中間シート!I22</f>
        <v>0</v>
      </c>
      <c r="J22" s="96">
        <f>中間シート!J22</f>
        <v>0</v>
      </c>
      <c r="K22" s="96">
        <f>中間シート!K22</f>
        <v>0</v>
      </c>
      <c r="L22" s="95">
        <f>中間シート!L22</f>
        <v>0</v>
      </c>
      <c r="M22" s="95">
        <f>中間シート!M22</f>
        <v>0</v>
      </c>
      <c r="N22" s="97" t="str">
        <f>""</f>
        <v/>
      </c>
      <c r="O22" s="97" t="str">
        <f>""</f>
        <v/>
      </c>
      <c r="P22" s="97" t="str">
        <f>""</f>
        <v/>
      </c>
      <c r="Q22" s="98"/>
      <c r="R22" s="97" t="str">
        <f>IF(OR($I22=1,AND($I22=0,$L22=1)),中間シート!R22,"")</f>
        <v/>
      </c>
      <c r="S22" s="99" t="str">
        <f t="shared" si="2"/>
        <v/>
      </c>
      <c r="T22" s="97" t="str">
        <f>IF(OR($I22=1,AND($I22=0,$L22=1)),中間シート!T22,"")</f>
        <v/>
      </c>
      <c r="U22" s="99" t="str">
        <f>IF(OR($I22=1,AND($I22=0,$L22=1)),中間シート!U22,"")</f>
        <v/>
      </c>
      <c r="V22" s="99" t="str">
        <f>IF(OR($I22=1,AND($I22=0,$L22=1)),中間シート!V22,"")</f>
        <v/>
      </c>
      <c r="W22" s="99" t="str">
        <f>IF(OR($I22=1,AND($I22=0,$L22=1)),中間シート!W22,"")</f>
        <v/>
      </c>
      <c r="X22" s="99" t="str">
        <f>IF(OR($I22=1,AND($I22=0,$L22=1)),中間シート!X22,"")</f>
        <v/>
      </c>
      <c r="Y22" s="99" t="str">
        <f>IF(OR($I22=1,AND($I22=0,$L22=1)),中間シート!Y22,"")</f>
        <v/>
      </c>
      <c r="Z22" s="99" t="str">
        <f>IF(OR($I22=1,AND($I22=0,$L22=1)),中間シート!Z22,"")</f>
        <v/>
      </c>
      <c r="AA22" s="99" t="str">
        <f>IF(OR($I22=1,AND($I22=0,$L22=1)),中間シート!AA22,"")</f>
        <v/>
      </c>
      <c r="AB22" s="99" t="str">
        <f>IF(OR($I22=1,AND($I22=0,$L22=1)),中間シート!AB22,"")</f>
        <v/>
      </c>
      <c r="AC22" s="99" t="str">
        <f>IF(OR($I22=1,AND($I22=0,$L22=1)),中間シート!AC22,"")</f>
        <v/>
      </c>
      <c r="AD22" s="99" t="str">
        <f>IF(OR($I22=1,AND($I22=0,$L22=1)),中間シート!AD22,"")</f>
        <v/>
      </c>
      <c r="AE22" s="99" t="str">
        <f>IF(OR($I22=1,AND($I22=0,$L22=1)),中間シート!AE22,"")</f>
        <v/>
      </c>
      <c r="AF22" s="99" t="str">
        <f>IF(OR($I22=1,AND($I22=0,$L22=1)),中間シート!AF22,"")</f>
        <v/>
      </c>
      <c r="AG22" s="170"/>
      <c r="AH22" s="99" t="str">
        <f>IF(OR($I22=1,AND($I22=0,$L22=1)),中間シート!AH22,"")</f>
        <v/>
      </c>
      <c r="AI22" s="99" t="str">
        <f>IF(OR($I22=1,AND($I22=0,$L22=1)),中間シート!AI22,"")</f>
        <v/>
      </c>
      <c r="AJ22" s="99" t="str">
        <f>IF(OR($I22=1,AND($I22=0,$L22=1)),中間シート!AJ22,"")</f>
        <v/>
      </c>
      <c r="AK22" s="99" t="str">
        <f>IF(OR($I22=1,AND($I22=0,$L22=1)),中間シート!AK22,"")</f>
        <v/>
      </c>
      <c r="AL22" s="99" t="str">
        <f>IF(OR($I22=1,AND($I22=0,$L22=1)),中間シート!AL22,"")</f>
        <v/>
      </c>
      <c r="AM22" s="99" t="str">
        <f>IF($H22=1,中間シート!AM22,"")</f>
        <v/>
      </c>
      <c r="AN22" s="99" t="str">
        <f>IF($H22=1,中間シート!AN22,"")</f>
        <v/>
      </c>
      <c r="AO22" s="99" t="str">
        <f>IF($H22=1,中間シート!AO22,"")</f>
        <v/>
      </c>
      <c r="AP22" s="170"/>
      <c r="AQ22" s="170"/>
      <c r="AR22" s="99" t="str">
        <f>IF(OR($I22=1,AND($I22=0,$L22=1)),中間シート!AR22,"")</f>
        <v/>
      </c>
      <c r="AS22" s="99"/>
      <c r="AT22" s="99"/>
      <c r="AU22" s="99"/>
      <c r="AV22" s="99" t="str">
        <f>IF(OR($I22=1,AND($I22=0,$L22=1)),中間シート!AS22,"")</f>
        <v/>
      </c>
      <c r="AW22" s="99" t="str">
        <f>IF(OR($I22=1,AND($I22=0,$L22=1)),中間シート!AT22,"")</f>
        <v/>
      </c>
      <c r="AX22" s="99" t="str">
        <f>IF(OR($I22=1,AND($I22=0,$L22=1)),中間シート!AU22,"")</f>
        <v/>
      </c>
      <c r="AY22" s="99" t="str">
        <f>IF(OR($I22=1,AND($I22=0,$L22=1)),中間シート!AV22,"")</f>
        <v/>
      </c>
      <c r="AZ22" s="99" t="str">
        <f>IF(OR($I22=1,AND($I22=0,$L22=1)),中間シート!AW22,"")</f>
        <v/>
      </c>
      <c r="BA22" s="99" t="str">
        <f>IF(OR($I22=1,AND($I22=0,$L22=1)),中間シート!AX22,"")</f>
        <v/>
      </c>
      <c r="BB22" s="99" t="str">
        <f>IF(OR($I22=1,AND($I22=0,$L22=1)),中間シート!AY22,"")</f>
        <v/>
      </c>
      <c r="BC22" s="99" t="str">
        <f>IF(OR($I22=1,AND($I22=0,$L22=1)),中間シート!AZ22,"")</f>
        <v/>
      </c>
      <c r="BD22" s="96">
        <f t="shared" si="3"/>
        <v>0</v>
      </c>
    </row>
    <row r="23" spans="1:56" s="101" customFormat="1">
      <c r="A23" s="95">
        <f>中間シート!A23</f>
        <v>18</v>
      </c>
      <c r="B23" s="96">
        <f>中間シート!B23</f>
        <v>5</v>
      </c>
      <c r="C23" s="96" t="str">
        <f>中間シート!C23</f>
        <v/>
      </c>
      <c r="D23" s="96">
        <f>中間シート!D23</f>
        <v>0</v>
      </c>
      <c r="E23" s="96">
        <f>中間シート!E23</f>
        <v>0</v>
      </c>
      <c r="F23" s="96">
        <f>中間シート!F23</f>
        <v>0</v>
      </c>
      <c r="G23" s="96">
        <f>中間シート!G23</f>
        <v>2</v>
      </c>
      <c r="H23" s="96">
        <f>中間シート!H23</f>
        <v>0</v>
      </c>
      <c r="I23" s="96">
        <f>中間シート!I23</f>
        <v>0</v>
      </c>
      <c r="J23" s="96">
        <f>中間シート!J23</f>
        <v>0</v>
      </c>
      <c r="K23" s="96">
        <f>中間シート!K23</f>
        <v>0</v>
      </c>
      <c r="L23" s="95">
        <f>中間シート!L23</f>
        <v>0</v>
      </c>
      <c r="M23" s="95">
        <f>中間シート!M23</f>
        <v>0</v>
      </c>
      <c r="N23" s="97" t="str">
        <f>""</f>
        <v/>
      </c>
      <c r="O23" s="97" t="str">
        <f>""</f>
        <v/>
      </c>
      <c r="P23" s="97" t="str">
        <f>""</f>
        <v/>
      </c>
      <c r="Q23" s="98"/>
      <c r="R23" s="97" t="str">
        <f>IF(OR($I23=1,AND($I23=0,$L23=1)),中間シート!R23,"")</f>
        <v/>
      </c>
      <c r="S23" s="99" t="str">
        <f t="shared" si="2"/>
        <v/>
      </c>
      <c r="T23" s="97" t="str">
        <f>IF(OR($I23=1,AND($I23=0,$L23=1)),中間シート!T23,"")</f>
        <v/>
      </c>
      <c r="U23" s="99" t="str">
        <f>IF(OR($I23=1,AND($I23=0,$L23=1)),中間シート!U23,"")</f>
        <v/>
      </c>
      <c r="V23" s="99" t="str">
        <f>IF(OR($I23=1,AND($I23=0,$L23=1)),中間シート!V23,"")</f>
        <v/>
      </c>
      <c r="W23" s="99" t="str">
        <f>IF(OR($I23=1,AND($I23=0,$L23=1)),中間シート!W23,"")</f>
        <v/>
      </c>
      <c r="X23" s="99" t="str">
        <f>IF(OR($I23=1,AND($I23=0,$L23=1)),中間シート!X23,"")</f>
        <v/>
      </c>
      <c r="Y23" s="99" t="str">
        <f>IF(OR($I23=1,AND($I23=0,$L23=1)),中間シート!Y23,"")</f>
        <v/>
      </c>
      <c r="Z23" s="99" t="str">
        <f>IF(OR($I23=1,AND($I23=0,$L23=1)),中間シート!Z23,"")</f>
        <v/>
      </c>
      <c r="AA23" s="99" t="str">
        <f>IF(OR($I23=1,AND($I23=0,$L23=1)),中間シート!AA23,"")</f>
        <v/>
      </c>
      <c r="AB23" s="99" t="str">
        <f>IF(OR($I23=1,AND($I23=0,$L23=1)),中間シート!AB23,"")</f>
        <v/>
      </c>
      <c r="AC23" s="99" t="str">
        <f>IF(OR($I23=1,AND($I23=0,$L23=1)),中間シート!AC23,"")</f>
        <v/>
      </c>
      <c r="AD23" s="99" t="str">
        <f>IF(OR($I23=1,AND($I23=0,$L23=1)),中間シート!AD23,"")</f>
        <v/>
      </c>
      <c r="AE23" s="99" t="str">
        <f>IF(OR($I23=1,AND($I23=0,$L23=1)),中間シート!AE23,"")</f>
        <v/>
      </c>
      <c r="AF23" s="99" t="str">
        <f>IF(OR($I23=1,AND($I23=0,$L23=1)),中間シート!AF23,"")</f>
        <v/>
      </c>
      <c r="AG23" s="170"/>
      <c r="AH23" s="99" t="str">
        <f>IF(OR($I23=1,AND($I23=0,$L23=1)),中間シート!AH23,"")</f>
        <v/>
      </c>
      <c r="AI23" s="99" t="str">
        <f>IF(OR($I23=1,AND($I23=0,$L23=1)),中間シート!AI23,"")</f>
        <v/>
      </c>
      <c r="AJ23" s="99" t="str">
        <f>IF(OR($I23=1,AND($I23=0,$L23=1)),中間シート!AJ23,"")</f>
        <v/>
      </c>
      <c r="AK23" s="99" t="str">
        <f>IF(OR($I23=1,AND($I23=0,$L23=1)),中間シート!AK23,"")</f>
        <v/>
      </c>
      <c r="AL23" s="99" t="str">
        <f>IF(OR($I23=1,AND($I23=0,$L23=1)),中間シート!AL23,"")</f>
        <v/>
      </c>
      <c r="AM23" s="99" t="str">
        <f>IF($H23=1,中間シート!AM23,"")</f>
        <v/>
      </c>
      <c r="AN23" s="99" t="str">
        <f>IF($H23=1,中間シート!AN23,"")</f>
        <v/>
      </c>
      <c r="AO23" s="99" t="str">
        <f>IF($H23=1,中間シート!AO23,"")</f>
        <v/>
      </c>
      <c r="AP23" s="170"/>
      <c r="AQ23" s="170"/>
      <c r="AR23" s="99" t="str">
        <f>IF(OR($I23=1,AND($I23=0,$L23=1)),中間シート!AR23,"")</f>
        <v/>
      </c>
      <c r="AS23" s="99"/>
      <c r="AT23" s="99"/>
      <c r="AU23" s="99"/>
      <c r="AV23" s="99" t="str">
        <f>IF(OR($I23=1,AND($I23=0,$L23=1)),中間シート!AS23,"")</f>
        <v/>
      </c>
      <c r="AW23" s="99" t="str">
        <f>IF(OR($I23=1,AND($I23=0,$L23=1)),中間シート!AT23,"")</f>
        <v/>
      </c>
      <c r="AX23" s="99" t="str">
        <f>IF(OR($I23=1,AND($I23=0,$L23=1)),中間シート!AU23,"")</f>
        <v/>
      </c>
      <c r="AY23" s="99" t="str">
        <f>IF(OR($I23=1,AND($I23=0,$L23=1)),中間シート!AV23,"")</f>
        <v/>
      </c>
      <c r="AZ23" s="99" t="str">
        <f>IF(OR($I23=1,AND($I23=0,$L23=1)),中間シート!AW23,"")</f>
        <v/>
      </c>
      <c r="BA23" s="99" t="str">
        <f>IF(OR($I23=1,AND($I23=0,$L23=1)),中間シート!AX23,"")</f>
        <v/>
      </c>
      <c r="BB23" s="99" t="str">
        <f>IF(OR($I23=1,AND($I23=0,$L23=1)),中間シート!AY23,"")</f>
        <v/>
      </c>
      <c r="BC23" s="99" t="str">
        <f>IF(OR($I23=1,AND($I23=0,$L23=1)),中間シート!AZ23,"")</f>
        <v/>
      </c>
      <c r="BD23" s="96">
        <f t="shared" si="3"/>
        <v>0</v>
      </c>
    </row>
    <row r="24" spans="1:56" s="101" customFormat="1">
      <c r="A24" s="95">
        <f>中間シート!A24</f>
        <v>19</v>
      </c>
      <c r="B24" s="96">
        <f>中間シート!B24</f>
        <v>5</v>
      </c>
      <c r="C24" s="96" t="str">
        <f>中間シート!C24</f>
        <v/>
      </c>
      <c r="D24" s="96">
        <f>中間シート!D24</f>
        <v>0</v>
      </c>
      <c r="E24" s="96">
        <f>中間シート!E24</f>
        <v>0</v>
      </c>
      <c r="F24" s="96">
        <f>中間シート!F24</f>
        <v>0</v>
      </c>
      <c r="G24" s="96">
        <f>中間シート!G24</f>
        <v>3</v>
      </c>
      <c r="H24" s="96">
        <f>中間シート!H24</f>
        <v>0</v>
      </c>
      <c r="I24" s="96">
        <f>中間シート!I24</f>
        <v>0</v>
      </c>
      <c r="J24" s="96">
        <f>中間シート!J24</f>
        <v>0</v>
      </c>
      <c r="K24" s="96">
        <f>中間シート!K24</f>
        <v>0</v>
      </c>
      <c r="L24" s="95">
        <f>中間シート!L24</f>
        <v>0</v>
      </c>
      <c r="M24" s="95">
        <f>中間シート!M24</f>
        <v>0</v>
      </c>
      <c r="N24" s="97" t="str">
        <f>""</f>
        <v/>
      </c>
      <c r="O24" s="97" t="str">
        <f>""</f>
        <v/>
      </c>
      <c r="P24" s="97" t="str">
        <f>""</f>
        <v/>
      </c>
      <c r="Q24" s="98"/>
      <c r="R24" s="97" t="str">
        <f>IF(OR($I24=1,AND($I24=0,$L24=1)),中間シート!R24,"")</f>
        <v/>
      </c>
      <c r="S24" s="99" t="str">
        <f t="shared" si="2"/>
        <v/>
      </c>
      <c r="T24" s="97" t="str">
        <f>IF(OR($I24=1,AND($I24=0,$L24=1)),中間シート!T24,"")</f>
        <v/>
      </c>
      <c r="U24" s="99" t="str">
        <f>IF(OR($I24=1,AND($I24=0,$L24=1)),中間シート!U24,"")</f>
        <v/>
      </c>
      <c r="V24" s="99" t="str">
        <f>IF(OR($I24=1,AND($I24=0,$L24=1)),中間シート!V24,"")</f>
        <v/>
      </c>
      <c r="W24" s="99" t="str">
        <f>IF(OR($I24=1,AND($I24=0,$L24=1)),中間シート!W24,"")</f>
        <v/>
      </c>
      <c r="X24" s="99" t="str">
        <f>IF(OR($I24=1,AND($I24=0,$L24=1)),中間シート!X24,"")</f>
        <v/>
      </c>
      <c r="Y24" s="99" t="str">
        <f>IF(OR($I24=1,AND($I24=0,$L24=1)),中間シート!Y24,"")</f>
        <v/>
      </c>
      <c r="Z24" s="99" t="str">
        <f>IF(OR($I24=1,AND($I24=0,$L24=1)),中間シート!Z24,"")</f>
        <v/>
      </c>
      <c r="AA24" s="99" t="str">
        <f>IF(OR($I24=1,AND($I24=0,$L24=1)),中間シート!AA24,"")</f>
        <v/>
      </c>
      <c r="AB24" s="99" t="str">
        <f>IF(OR($I24=1,AND($I24=0,$L24=1)),中間シート!AB24,"")</f>
        <v/>
      </c>
      <c r="AC24" s="99" t="str">
        <f>IF(OR($I24=1,AND($I24=0,$L24=1)),中間シート!AC24,"")</f>
        <v/>
      </c>
      <c r="AD24" s="99" t="str">
        <f>IF(OR($I24=1,AND($I24=0,$L24=1)),中間シート!AD24,"")</f>
        <v/>
      </c>
      <c r="AE24" s="99" t="str">
        <f>IF(OR($I24=1,AND($I24=0,$L24=1)),中間シート!AE24,"")</f>
        <v/>
      </c>
      <c r="AF24" s="99" t="str">
        <f>IF(OR($I24=1,AND($I24=0,$L24=1)),中間シート!AF24,"")</f>
        <v/>
      </c>
      <c r="AG24" s="170"/>
      <c r="AH24" s="99" t="str">
        <f>IF(OR($I24=1,AND($I24=0,$L24=1)),中間シート!AH24,"")</f>
        <v/>
      </c>
      <c r="AI24" s="99" t="str">
        <f>IF(OR($I24=1,AND($I24=0,$L24=1)),中間シート!AI24,"")</f>
        <v/>
      </c>
      <c r="AJ24" s="99" t="str">
        <f>IF(OR($I24=1,AND($I24=0,$L24=1)),中間シート!AJ24,"")</f>
        <v/>
      </c>
      <c r="AK24" s="99" t="str">
        <f>IF(OR($I24=1,AND($I24=0,$L24=1)),中間シート!AK24,"")</f>
        <v/>
      </c>
      <c r="AL24" s="99" t="str">
        <f>IF(OR($I24=1,AND($I24=0,$L24=1)),中間シート!AL24,"")</f>
        <v/>
      </c>
      <c r="AM24" s="99" t="str">
        <f>IF($H24=1,中間シート!AM24,"")</f>
        <v/>
      </c>
      <c r="AN24" s="99" t="str">
        <f>IF($H24=1,中間シート!AN24,"")</f>
        <v/>
      </c>
      <c r="AO24" s="99" t="str">
        <f>IF($H24=1,中間シート!AO24,"")</f>
        <v/>
      </c>
      <c r="AP24" s="170"/>
      <c r="AQ24" s="170"/>
      <c r="AR24" s="99" t="str">
        <f>IF(OR($I24=1,AND($I24=0,$L24=1)),中間シート!AR24,"")</f>
        <v/>
      </c>
      <c r="AS24" s="99"/>
      <c r="AT24" s="99"/>
      <c r="AU24" s="99"/>
      <c r="AV24" s="99" t="str">
        <f>IF(OR($I24=1,AND($I24=0,$L24=1)),中間シート!AS24,"")</f>
        <v/>
      </c>
      <c r="AW24" s="99" t="str">
        <f>IF(OR($I24=1,AND($I24=0,$L24=1)),中間シート!AT24,"")</f>
        <v/>
      </c>
      <c r="AX24" s="99" t="str">
        <f>IF(OR($I24=1,AND($I24=0,$L24=1)),中間シート!AU24,"")</f>
        <v/>
      </c>
      <c r="AY24" s="99" t="str">
        <f>IF(OR($I24=1,AND($I24=0,$L24=1)),中間シート!AV24,"")</f>
        <v/>
      </c>
      <c r="AZ24" s="99" t="str">
        <f>IF(OR($I24=1,AND($I24=0,$L24=1)),中間シート!AW24,"")</f>
        <v/>
      </c>
      <c r="BA24" s="99" t="str">
        <f>IF(OR($I24=1,AND($I24=0,$L24=1)),中間シート!AX24,"")</f>
        <v/>
      </c>
      <c r="BB24" s="99" t="str">
        <f>IF(OR($I24=1,AND($I24=0,$L24=1)),中間シート!AY24,"")</f>
        <v/>
      </c>
      <c r="BC24" s="99" t="str">
        <f>IF(OR($I24=1,AND($I24=0,$L24=1)),中間シート!AZ24,"")</f>
        <v/>
      </c>
      <c r="BD24" s="96">
        <f t="shared" si="3"/>
        <v>0</v>
      </c>
    </row>
    <row r="25" spans="1:56" s="101" customFormat="1">
      <c r="A25" s="95">
        <f>中間シート!A25</f>
        <v>20</v>
      </c>
      <c r="B25" s="96">
        <f>中間シート!B25</f>
        <v>5</v>
      </c>
      <c r="C25" s="96" t="str">
        <f>中間シート!C25</f>
        <v/>
      </c>
      <c r="D25" s="96">
        <f>中間シート!D25</f>
        <v>0</v>
      </c>
      <c r="E25" s="96">
        <f>中間シート!E25</f>
        <v>0</v>
      </c>
      <c r="F25" s="96">
        <f>中間シート!F25</f>
        <v>0</v>
      </c>
      <c r="G25" s="96">
        <f>中間シート!G25</f>
        <v>4</v>
      </c>
      <c r="H25" s="96">
        <f>中間シート!H25</f>
        <v>0</v>
      </c>
      <c r="I25" s="96">
        <f>中間シート!I25</f>
        <v>0</v>
      </c>
      <c r="J25" s="96">
        <f>中間シート!J25</f>
        <v>0</v>
      </c>
      <c r="K25" s="96">
        <f>中間シート!K25</f>
        <v>0</v>
      </c>
      <c r="L25" s="95">
        <f>中間シート!L25</f>
        <v>0</v>
      </c>
      <c r="M25" s="95">
        <f>中間シート!M25</f>
        <v>0</v>
      </c>
      <c r="N25" s="97" t="str">
        <f>""</f>
        <v/>
      </c>
      <c r="O25" s="97" t="str">
        <f>""</f>
        <v/>
      </c>
      <c r="P25" s="97" t="str">
        <f>""</f>
        <v/>
      </c>
      <c r="Q25" s="98"/>
      <c r="R25" s="97" t="str">
        <f>IF(OR($I25=1,AND($I25=0,$L25=1)),中間シート!R25,"")</f>
        <v/>
      </c>
      <c r="S25" s="99" t="str">
        <f t="shared" si="2"/>
        <v/>
      </c>
      <c r="T25" s="97" t="str">
        <f>IF(OR($I25=1,AND($I25=0,$L25=1)),中間シート!T25,"")</f>
        <v/>
      </c>
      <c r="U25" s="99" t="str">
        <f>IF(OR($I25=1,AND($I25=0,$L25=1)),中間シート!U25,"")</f>
        <v/>
      </c>
      <c r="V25" s="99" t="str">
        <f>IF(OR($I25=1,AND($I25=0,$L25=1)),中間シート!V25,"")</f>
        <v/>
      </c>
      <c r="W25" s="99" t="str">
        <f>IF(OR($I25=1,AND($I25=0,$L25=1)),中間シート!W25,"")</f>
        <v/>
      </c>
      <c r="X25" s="99" t="str">
        <f>IF(OR($I25=1,AND($I25=0,$L25=1)),中間シート!X25,"")</f>
        <v/>
      </c>
      <c r="Y25" s="99" t="str">
        <f>IF(OR($I25=1,AND($I25=0,$L25=1)),中間シート!Y25,"")</f>
        <v/>
      </c>
      <c r="Z25" s="99" t="str">
        <f>IF(OR($I25=1,AND($I25=0,$L25=1)),中間シート!Z25,"")</f>
        <v/>
      </c>
      <c r="AA25" s="99" t="str">
        <f>IF(OR($I25=1,AND($I25=0,$L25=1)),中間シート!AA25,"")</f>
        <v/>
      </c>
      <c r="AB25" s="99" t="str">
        <f>IF(OR($I25=1,AND($I25=0,$L25=1)),中間シート!AB25,"")</f>
        <v/>
      </c>
      <c r="AC25" s="99" t="str">
        <f>IF(OR($I25=1,AND($I25=0,$L25=1)),中間シート!AC25,"")</f>
        <v/>
      </c>
      <c r="AD25" s="99" t="str">
        <f>IF(OR($I25=1,AND($I25=0,$L25=1)),中間シート!AD25,"")</f>
        <v/>
      </c>
      <c r="AE25" s="99" t="str">
        <f>IF(OR($I25=1,AND($I25=0,$L25=1)),中間シート!AE25,"")</f>
        <v/>
      </c>
      <c r="AF25" s="99" t="str">
        <f>IF(OR($I25=1,AND($I25=0,$L25=1)),中間シート!AF25,"")</f>
        <v/>
      </c>
      <c r="AG25" s="170"/>
      <c r="AH25" s="99" t="str">
        <f>IF(OR($I25=1,AND($I25=0,$L25=1)),中間シート!AH25,"")</f>
        <v/>
      </c>
      <c r="AI25" s="99" t="str">
        <f>IF(OR($I25=1,AND($I25=0,$L25=1)),中間シート!AI25,"")</f>
        <v/>
      </c>
      <c r="AJ25" s="99" t="str">
        <f>IF(OR($I25=1,AND($I25=0,$L25=1)),中間シート!AJ25,"")</f>
        <v/>
      </c>
      <c r="AK25" s="99" t="str">
        <f>IF(OR($I25=1,AND($I25=0,$L25=1)),中間シート!AK25,"")</f>
        <v/>
      </c>
      <c r="AL25" s="99" t="str">
        <f>IF(OR($I25=1,AND($I25=0,$L25=1)),中間シート!AL25,"")</f>
        <v/>
      </c>
      <c r="AM25" s="99" t="str">
        <f>IF($H25=1,中間シート!AM25,"")</f>
        <v/>
      </c>
      <c r="AN25" s="99" t="str">
        <f>IF($H25=1,中間シート!AN25,"")</f>
        <v/>
      </c>
      <c r="AO25" s="99" t="str">
        <f>IF($H25=1,中間シート!AO25,"")</f>
        <v/>
      </c>
      <c r="AP25" s="170"/>
      <c r="AQ25" s="170"/>
      <c r="AR25" s="99" t="str">
        <f>IF(OR($I25=1,AND($I25=0,$L25=1)),中間シート!AR25,"")</f>
        <v/>
      </c>
      <c r="AS25" s="99"/>
      <c r="AT25" s="99"/>
      <c r="AU25" s="99"/>
      <c r="AV25" s="99" t="str">
        <f>IF(OR($I25=1,AND($I25=0,$L25=1)),中間シート!AS25,"")</f>
        <v/>
      </c>
      <c r="AW25" s="99" t="str">
        <f>IF(OR($I25=1,AND($I25=0,$L25=1)),中間シート!AT25,"")</f>
        <v/>
      </c>
      <c r="AX25" s="99" t="str">
        <f>IF(OR($I25=1,AND($I25=0,$L25=1)),中間シート!AU25,"")</f>
        <v/>
      </c>
      <c r="AY25" s="99" t="str">
        <f>IF(OR($I25=1,AND($I25=0,$L25=1)),中間シート!AV25,"")</f>
        <v/>
      </c>
      <c r="AZ25" s="99" t="str">
        <f>IF(OR($I25=1,AND($I25=0,$L25=1)),中間シート!AW25,"")</f>
        <v/>
      </c>
      <c r="BA25" s="99" t="str">
        <f>IF(OR($I25=1,AND($I25=0,$L25=1)),中間シート!AX25,"")</f>
        <v/>
      </c>
      <c r="BB25" s="99" t="str">
        <f>IF(OR($I25=1,AND($I25=0,$L25=1)),中間シート!AY25,"")</f>
        <v/>
      </c>
      <c r="BC25" s="99" t="str">
        <f>IF(OR($I25=1,AND($I25=0,$L25=1)),中間シート!AZ25,"")</f>
        <v/>
      </c>
      <c r="BD25" s="96">
        <f t="shared" si="3"/>
        <v>0</v>
      </c>
    </row>
    <row r="26" spans="1:56">
      <c r="A26" s="95">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5">
        <f>中間シート!M26</f>
        <v>0</v>
      </c>
      <c r="N26" s="73" t="str">
        <f>""</f>
        <v/>
      </c>
      <c r="O26" s="73" t="str">
        <f>""</f>
        <v/>
      </c>
      <c r="P26" s="73" t="str">
        <f>""</f>
        <v/>
      </c>
      <c r="Q26" s="74"/>
      <c r="R26" s="97"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0"/>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0"/>
      <c r="AQ26" s="170"/>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5">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5">
        <f>中間シート!M27</f>
        <v>0</v>
      </c>
      <c r="N27" s="73" t="str">
        <f>""</f>
        <v/>
      </c>
      <c r="O27" s="73" t="str">
        <f>""</f>
        <v/>
      </c>
      <c r="P27" s="73" t="str">
        <f>""</f>
        <v/>
      </c>
      <c r="Q27" s="74"/>
      <c r="R27" s="97"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0"/>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0"/>
      <c r="AQ27" s="170"/>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5">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5">
        <f>中間シート!M28</f>
        <v>0</v>
      </c>
      <c r="N28" s="73" t="str">
        <f>""</f>
        <v/>
      </c>
      <c r="O28" s="73" t="str">
        <f>""</f>
        <v/>
      </c>
      <c r="P28" s="73" t="str">
        <f>""</f>
        <v/>
      </c>
      <c r="Q28" s="74"/>
      <c r="R28" s="97"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0"/>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0"/>
      <c r="AQ28" s="170"/>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5">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5">
        <f>中間シート!M29</f>
        <v>0</v>
      </c>
      <c r="N29" s="73" t="str">
        <f>""</f>
        <v/>
      </c>
      <c r="O29" s="73" t="str">
        <f>""</f>
        <v/>
      </c>
      <c r="P29" s="73" t="str">
        <f>""</f>
        <v/>
      </c>
      <c r="Q29" s="74"/>
      <c r="R29" s="97"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0"/>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0"/>
      <c r="AQ29" s="170"/>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5">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5">
        <f>中間シート!M30</f>
        <v>0</v>
      </c>
      <c r="N30" s="73"/>
      <c r="O30" s="73"/>
      <c r="P30" s="73"/>
      <c r="Q30" s="74"/>
      <c r="R30" s="97"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0"/>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0"/>
      <c r="AQ30" s="170"/>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5">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5">
        <f>中間シート!M31</f>
        <v>0</v>
      </c>
      <c r="N31" s="73"/>
      <c r="O31" s="73"/>
      <c r="P31" s="73"/>
      <c r="Q31" s="74"/>
      <c r="R31" s="97"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0"/>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0"/>
      <c r="AQ31" s="170"/>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5">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5">
        <f>中間シート!M32</f>
        <v>0</v>
      </c>
      <c r="N32" s="73"/>
      <c r="O32" s="73"/>
      <c r="P32" s="73"/>
      <c r="Q32" s="74"/>
      <c r="R32" s="97"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0"/>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0"/>
      <c r="AQ32" s="170"/>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5">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5">
        <f>中間シート!M33</f>
        <v>0</v>
      </c>
      <c r="N33" s="73"/>
      <c r="O33" s="73"/>
      <c r="P33" s="73"/>
      <c r="Q33" s="74"/>
      <c r="R33" s="97"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0"/>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0"/>
      <c r="AQ33" s="170"/>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5">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5">
        <f>中間シート!M34</f>
        <v>0</v>
      </c>
      <c r="N34" s="73"/>
      <c r="O34" s="73"/>
      <c r="P34" s="73"/>
      <c r="Q34" s="74"/>
      <c r="R34" s="97"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0"/>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0"/>
      <c r="AQ34" s="170"/>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5">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5">
        <f>中間シート!M35</f>
        <v>0</v>
      </c>
      <c r="N35" s="73"/>
      <c r="O35" s="73"/>
      <c r="P35" s="73"/>
      <c r="Q35" s="74"/>
      <c r="R35" s="97"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0"/>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0"/>
      <c r="AQ35" s="170"/>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5">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5">
        <f>中間シート!M36</f>
        <v>0</v>
      </c>
      <c r="N36" s="73"/>
      <c r="O36" s="73"/>
      <c r="P36" s="73"/>
      <c r="Q36" s="74"/>
      <c r="R36" s="97"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0"/>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0"/>
      <c r="AQ36" s="170"/>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5">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5">
        <f>中間シート!M37</f>
        <v>0</v>
      </c>
      <c r="N37" s="73"/>
      <c r="O37" s="73"/>
      <c r="P37" s="73"/>
      <c r="Q37" s="74"/>
      <c r="R37" s="97"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0"/>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0"/>
      <c r="AQ37" s="170"/>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5">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5">
        <f>中間シート!M38</f>
        <v>0</v>
      </c>
      <c r="N38" s="73"/>
      <c r="O38" s="73"/>
      <c r="P38" s="73"/>
      <c r="Q38" s="74"/>
      <c r="R38" s="97"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0"/>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0"/>
      <c r="AQ38" s="170"/>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5">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5">
        <f>中間シート!M39</f>
        <v>0</v>
      </c>
      <c r="N39" s="73"/>
      <c r="O39" s="73"/>
      <c r="P39" s="73"/>
      <c r="Q39" s="74"/>
      <c r="R39" s="97"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0"/>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0"/>
      <c r="AQ39" s="170"/>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5">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5">
        <f>中間シート!M40</f>
        <v>0</v>
      </c>
      <c r="N40" s="73"/>
      <c r="O40" s="73"/>
      <c r="P40" s="73"/>
      <c r="Q40" s="74"/>
      <c r="R40" s="97"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0"/>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0"/>
      <c r="AQ40" s="170"/>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5">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5">
        <f>中間シート!M41</f>
        <v>0</v>
      </c>
      <c r="N41" s="73"/>
      <c r="O41" s="73"/>
      <c r="P41" s="73"/>
      <c r="Q41" s="74"/>
      <c r="R41" s="97"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0"/>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0"/>
      <c r="AQ41" s="170"/>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5">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5">
        <f>中間シート!M42</f>
        <v>0</v>
      </c>
      <c r="N42" s="73"/>
      <c r="O42" s="73"/>
      <c r="P42" s="73"/>
      <c r="Q42" s="74"/>
      <c r="R42" s="97"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0"/>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0"/>
      <c r="AQ42" s="170"/>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5">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5">
        <f>中間シート!M43</f>
        <v>0</v>
      </c>
      <c r="N43" s="73"/>
      <c r="O43" s="73"/>
      <c r="P43" s="73"/>
      <c r="Q43" s="74"/>
      <c r="R43" s="97"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0"/>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0"/>
      <c r="AQ43" s="170"/>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5">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5">
        <f>中間シート!M44</f>
        <v>0</v>
      </c>
      <c r="N44" s="73"/>
      <c r="O44" s="73"/>
      <c r="P44" s="73"/>
      <c r="Q44" s="74"/>
      <c r="R44" s="97"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0"/>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0"/>
      <c r="AQ44" s="170"/>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5">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5">
        <f>中間シート!M45</f>
        <v>0</v>
      </c>
      <c r="N45" s="73"/>
      <c r="O45" s="73"/>
      <c r="P45" s="73"/>
      <c r="Q45" s="74"/>
      <c r="R45" s="97"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0"/>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0"/>
      <c r="AQ45" s="170"/>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5">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5">
        <f>中間シート!M46</f>
        <v>0</v>
      </c>
      <c r="N46" s="73"/>
      <c r="O46" s="73"/>
      <c r="P46" s="73"/>
      <c r="Q46" s="74"/>
      <c r="R46" s="97"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0"/>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0"/>
      <c r="AQ46" s="170"/>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5">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5">
        <f>中間シート!M47</f>
        <v>0</v>
      </c>
      <c r="N47" s="73"/>
      <c r="O47" s="73"/>
      <c r="P47" s="73"/>
      <c r="Q47" s="74"/>
      <c r="R47" s="97"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0"/>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0"/>
      <c r="AQ47" s="170"/>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5">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5">
        <f>中間シート!M48</f>
        <v>0</v>
      </c>
      <c r="N48" s="73"/>
      <c r="O48" s="73"/>
      <c r="P48" s="73"/>
      <c r="Q48" s="74"/>
      <c r="R48" s="97"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0"/>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0"/>
      <c r="AQ48" s="170"/>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5">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5">
        <f>中間シート!M49</f>
        <v>0</v>
      </c>
      <c r="N49" s="73"/>
      <c r="O49" s="73"/>
      <c r="P49" s="73"/>
      <c r="Q49" s="74"/>
      <c r="R49" s="97"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0"/>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0"/>
      <c r="AQ49" s="170"/>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5">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5">
        <f>中間シート!M50</f>
        <v>0</v>
      </c>
      <c r="N50" s="73"/>
      <c r="O50" s="73"/>
      <c r="P50" s="73"/>
      <c r="Q50" s="74"/>
      <c r="R50" s="97"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0"/>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0"/>
      <c r="AQ50" s="170"/>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5">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5">
        <f>中間シート!M51</f>
        <v>0</v>
      </c>
      <c r="N51" s="73"/>
      <c r="O51" s="73"/>
      <c r="P51" s="73"/>
      <c r="Q51" s="74"/>
      <c r="R51" s="97"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0"/>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0"/>
      <c r="AQ51" s="170"/>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5">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5">
        <f>中間シート!M52</f>
        <v>0</v>
      </c>
      <c r="N52" s="73"/>
      <c r="O52" s="73"/>
      <c r="P52" s="73"/>
      <c r="Q52" s="74"/>
      <c r="R52" s="97"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0"/>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0"/>
      <c r="AQ52" s="170"/>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5">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5">
        <f>中間シート!M53</f>
        <v>0</v>
      </c>
      <c r="N53" s="73"/>
      <c r="O53" s="73"/>
      <c r="P53" s="73"/>
      <c r="Q53" s="74"/>
      <c r="R53" s="97"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0"/>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0"/>
      <c r="AQ53" s="170"/>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5">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5">
        <f>中間シート!M54</f>
        <v>0</v>
      </c>
      <c r="N54" s="73"/>
      <c r="O54" s="73"/>
      <c r="P54" s="73"/>
      <c r="Q54" s="74"/>
      <c r="R54" s="97"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0"/>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0"/>
      <c r="AQ54" s="170"/>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5">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5">
        <f>中間シート!M55</f>
        <v>0</v>
      </c>
      <c r="N55" s="73"/>
      <c r="O55" s="73"/>
      <c r="P55" s="73"/>
      <c r="Q55" s="74"/>
      <c r="R55" s="97"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0"/>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0"/>
      <c r="AQ55" s="170"/>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5">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5">
        <f>中間シート!M56</f>
        <v>0</v>
      </c>
      <c r="N56" s="73"/>
      <c r="O56" s="73"/>
      <c r="P56" s="73"/>
      <c r="Q56" s="74"/>
      <c r="R56" s="97"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0"/>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0"/>
      <c r="AQ56" s="170"/>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5">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5">
        <f>中間シート!M57</f>
        <v>0</v>
      </c>
      <c r="N57" s="73"/>
      <c r="O57" s="73"/>
      <c r="P57" s="73"/>
      <c r="Q57" s="74"/>
      <c r="R57" s="97"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0"/>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0"/>
      <c r="AQ57" s="170"/>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5">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5">
        <f>中間シート!M58</f>
        <v>0</v>
      </c>
      <c r="N58" s="73"/>
      <c r="O58" s="73"/>
      <c r="P58" s="73"/>
      <c r="Q58" s="74"/>
      <c r="R58" s="97"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0"/>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0"/>
      <c r="AQ58" s="170"/>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5">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5">
        <f>中間シート!M59</f>
        <v>0</v>
      </c>
      <c r="N59" s="73"/>
      <c r="O59" s="73"/>
      <c r="P59" s="73"/>
      <c r="Q59" s="74"/>
      <c r="R59" s="97"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0"/>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0"/>
      <c r="AQ59" s="170"/>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5">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5">
        <f>中間シート!M60</f>
        <v>0</v>
      </c>
      <c r="N60" s="73"/>
      <c r="O60" s="73"/>
      <c r="P60" s="73"/>
      <c r="Q60" s="74"/>
      <c r="R60" s="97"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0"/>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0"/>
      <c r="AQ60" s="170"/>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5">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5">
        <f>中間シート!M61</f>
        <v>0</v>
      </c>
      <c r="N61" s="73"/>
      <c r="O61" s="73"/>
      <c r="P61" s="73"/>
      <c r="Q61" s="74"/>
      <c r="R61" s="97"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0"/>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0"/>
      <c r="AQ61" s="170"/>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5">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5">
        <f>中間シート!M62</f>
        <v>0</v>
      </c>
      <c r="N62" s="73"/>
      <c r="O62" s="73"/>
      <c r="P62" s="73"/>
      <c r="Q62" s="74"/>
      <c r="R62" s="97"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0"/>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0"/>
      <c r="AQ62" s="170"/>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5">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5">
        <f>中間シート!M63</f>
        <v>0</v>
      </c>
      <c r="N63" s="73"/>
      <c r="O63" s="73"/>
      <c r="P63" s="73"/>
      <c r="Q63" s="74"/>
      <c r="R63" s="97"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0"/>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0"/>
      <c r="AQ63" s="170"/>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5">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5">
        <f>中間シート!M64</f>
        <v>0</v>
      </c>
      <c r="N64" s="73"/>
      <c r="O64" s="73"/>
      <c r="P64" s="73"/>
      <c r="Q64" s="74"/>
      <c r="R64" s="97"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0"/>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0"/>
      <c r="AQ64" s="170"/>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5">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5">
        <f>中間シート!M65</f>
        <v>0</v>
      </c>
      <c r="N65" s="73"/>
      <c r="O65" s="73"/>
      <c r="P65" s="73"/>
      <c r="Q65" s="74"/>
      <c r="R65" s="97"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0"/>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0"/>
      <c r="AQ65" s="170"/>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7"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0"/>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0"/>
      <c r="AQ66" s="170"/>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7"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0"/>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0"/>
      <c r="AQ67" s="170"/>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7"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0"/>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0"/>
      <c r="AQ68" s="170"/>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7"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0"/>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0"/>
      <c r="AQ69" s="170"/>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7"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0"/>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0"/>
      <c r="AQ70" s="170"/>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7"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0"/>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0"/>
      <c r="AQ71" s="170"/>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7"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0"/>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0"/>
      <c r="AQ72" s="170"/>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7"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0"/>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0"/>
      <c r="AQ73" s="170"/>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7"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0"/>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0"/>
      <c r="AQ74" s="170"/>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7"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0"/>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0"/>
      <c r="AQ75" s="170"/>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7"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0"/>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0"/>
      <c r="AQ76" s="170"/>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7"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0"/>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0"/>
      <c r="AQ77" s="170"/>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7"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0"/>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0"/>
      <c r="AQ78" s="170"/>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5"/>
  <cols>
    <col min="7" max="7" width="14.125" customWidth="1"/>
    <col min="8" max="8" width="24.5" customWidth="1"/>
    <col min="10" max="10" width="24.5" customWidth="1"/>
    <col min="15" max="15" width="17.125" customWidth="1"/>
  </cols>
  <sheetData>
    <row r="1" spans="3:15" ht="14.25" thickBot="1"/>
    <row r="2" spans="3:15" ht="129" thickBot="1">
      <c r="C2" s="16" t="s">
        <v>2107</v>
      </c>
    </row>
    <row r="3" spans="3:15" ht="14.25" thickBot="1">
      <c r="G3" s="6" t="s">
        <v>2020</v>
      </c>
    </row>
    <row r="4" spans="3:15" ht="29.25" thickBot="1">
      <c r="C4" s="16" t="s">
        <v>2004</v>
      </c>
      <c r="D4" s="17" t="s">
        <v>2005</v>
      </c>
      <c r="E4" s="18" t="s">
        <v>2006</v>
      </c>
      <c r="G4" s="25" t="s">
        <v>2007</v>
      </c>
      <c r="H4" s="46" t="s">
        <v>2091</v>
      </c>
      <c r="J4" s="46" t="s">
        <v>2092</v>
      </c>
      <c r="L4" s="16" t="s">
        <v>2004</v>
      </c>
      <c r="M4" s="17" t="s">
        <v>2005</v>
      </c>
      <c r="N4" s="18" t="s">
        <v>2006</v>
      </c>
      <c r="O4" s="25" t="s">
        <v>2019</v>
      </c>
    </row>
    <row r="5" spans="3:15" ht="1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5"/>
  <cols>
    <col min="1" max="16384" width="9" style="1"/>
  </cols>
  <sheetData>
    <row r="2" spans="1:50" s="45" customFormat="1">
      <c r="A2" s="1"/>
      <c r="B2" s="44" t="s">
        <v>95</v>
      </c>
      <c r="C2" s="44" t="s">
        <v>288</v>
      </c>
      <c r="D2" s="44" t="s">
        <v>329</v>
      </c>
      <c r="E2" s="44" t="s">
        <v>363</v>
      </c>
      <c r="F2" s="44" t="s">
        <v>403</v>
      </c>
      <c r="G2" s="44" t="s">
        <v>429</v>
      </c>
      <c r="H2" s="44" t="s">
        <v>465</v>
      </c>
      <c r="I2" s="44" t="s">
        <v>2023</v>
      </c>
      <c r="J2" s="44" t="s">
        <v>2024</v>
      </c>
      <c r="K2" s="44" t="s">
        <v>2025</v>
      </c>
      <c r="L2" s="44" t="s">
        <v>2026</v>
      </c>
      <c r="M2" s="44" t="s">
        <v>701</v>
      </c>
      <c r="N2" s="44" t="s">
        <v>2027</v>
      </c>
      <c r="O2" s="44" t="s">
        <v>2028</v>
      </c>
      <c r="P2" s="44" t="s">
        <v>2029</v>
      </c>
      <c r="Q2" s="44" t="s">
        <v>2030</v>
      </c>
      <c r="R2" s="44" t="s">
        <v>2031</v>
      </c>
      <c r="S2" s="44" t="s">
        <v>2032</v>
      </c>
      <c r="T2" s="44" t="s">
        <v>2033</v>
      </c>
      <c r="U2" s="44" t="s">
        <v>1000</v>
      </c>
      <c r="V2" s="44" t="s">
        <v>2034</v>
      </c>
      <c r="W2" s="44" t="s">
        <v>2035</v>
      </c>
      <c r="X2" s="44" t="s">
        <v>2036</v>
      </c>
      <c r="Y2" s="44" t="s">
        <v>2037</v>
      </c>
      <c r="Z2" s="44" t="s">
        <v>2038</v>
      </c>
      <c r="AA2" s="44" t="s">
        <v>2039</v>
      </c>
      <c r="AB2" s="44" t="s">
        <v>2040</v>
      </c>
      <c r="AC2" s="44" t="s">
        <v>2041</v>
      </c>
      <c r="AD2" s="44" t="s">
        <v>2042</v>
      </c>
      <c r="AE2" s="44" t="s">
        <v>2043</v>
      </c>
      <c r="AF2" s="44" t="s">
        <v>2044</v>
      </c>
      <c r="AG2" s="44" t="s">
        <v>2045</v>
      </c>
      <c r="AH2" s="44" t="s">
        <v>2046</v>
      </c>
      <c r="AI2" s="44" t="s">
        <v>2047</v>
      </c>
      <c r="AJ2" s="44" t="s">
        <v>2048</v>
      </c>
      <c r="AK2" s="44" t="s">
        <v>2049</v>
      </c>
      <c r="AL2" s="44" t="s">
        <v>2050</v>
      </c>
      <c r="AM2" s="44" t="s">
        <v>2051</v>
      </c>
      <c r="AN2" s="44" t="s">
        <v>2052</v>
      </c>
      <c r="AO2" s="44" t="s">
        <v>2053</v>
      </c>
      <c r="AP2" s="44" t="s">
        <v>2054</v>
      </c>
      <c r="AQ2" s="44" t="s">
        <v>2055</v>
      </c>
      <c r="AR2" s="44" t="s">
        <v>2056</v>
      </c>
      <c r="AS2" s="44" t="s">
        <v>2057</v>
      </c>
      <c r="AT2" s="44" t="s">
        <v>2058</v>
      </c>
      <c r="AU2" s="44" t="s">
        <v>2059</v>
      </c>
      <c r="AV2" s="44" t="s">
        <v>2060</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2486</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2487</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2488</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44" t="s">
        <v>2023</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44" t="s">
        <v>2024</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44" t="s">
        <v>2025</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44" t="s">
        <v>2026</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44" t="s">
        <v>2027</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44" t="s">
        <v>2028</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44" t="s">
        <v>2029</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44" t="s">
        <v>2030</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44" t="s">
        <v>2031</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44" t="s">
        <v>2032</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44" t="s">
        <v>2033</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44" t="s">
        <v>2034</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44" t="s">
        <v>2035</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44" t="s">
        <v>2036</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44" t="s">
        <v>2037</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44" t="s">
        <v>2038</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44" t="s">
        <v>2039</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44" t="s">
        <v>2040</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44" t="s">
        <v>2041</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44" t="s">
        <v>2042</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44" t="s">
        <v>2043</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44" t="s">
        <v>2044</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44" t="s">
        <v>2045</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44" t="s">
        <v>2046</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44" t="s">
        <v>2047</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44" t="s">
        <v>2048</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44" t="s">
        <v>2049</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44" t="s">
        <v>2050</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44" t="s">
        <v>2051</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44" t="s">
        <v>2052</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44" t="s">
        <v>2053</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44" t="s">
        <v>2054</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44" t="s">
        <v>2055</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44" t="s">
        <v>2056</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44" t="s">
        <v>2057</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44" t="s">
        <v>2058</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44" t="s">
        <v>2059</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44" t="s">
        <v>2060</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2094</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2095</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c r="A1" s="12" t="s">
        <v>92</v>
      </c>
      <c r="B1" s="12" t="s">
        <v>93</v>
      </c>
      <c r="C1" s="12" t="s">
        <v>94</v>
      </c>
      <c r="D1" s="1" t="s">
        <v>2022</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2094</v>
      </c>
      <c r="D76" s="1" t="str">
        <f t="shared" si="3"/>
        <v>北海道泊村　（古宇郡）</v>
      </c>
      <c r="E76" s="12">
        <v>403</v>
      </c>
      <c r="F76" s="1">
        <f t="shared" si="2"/>
        <v>1</v>
      </c>
      <c r="I76" s="1" t="s">
        <v>2093</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2095</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2486</v>
      </c>
      <c r="D1019" s="1" t="str">
        <f t="shared" si="31"/>
        <v>静岡県浜松市中央区</v>
      </c>
      <c r="E1019">
        <v>138</v>
      </c>
      <c r="F1019" s="1">
        <f t="shared" si="30"/>
        <v>1</v>
      </c>
    </row>
    <row r="1020" spans="1:6">
      <c r="A1020">
        <v>139</v>
      </c>
      <c r="B1020" s="12" t="s">
        <v>1117</v>
      </c>
      <c r="C1020" s="6" t="s">
        <v>2487</v>
      </c>
      <c r="D1020" s="1" t="str">
        <f t="shared" si="31"/>
        <v>静岡県浜松市浜名区</v>
      </c>
      <c r="E1020">
        <v>139</v>
      </c>
      <c r="F1020" s="1">
        <f t="shared" si="30"/>
        <v>1</v>
      </c>
    </row>
    <row r="1021" spans="1:6">
      <c r="A1021">
        <v>140</v>
      </c>
      <c r="B1021" s="12" t="s">
        <v>1117</v>
      </c>
      <c r="C1021" s="6" t="s">
        <v>2488</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53</vt:i4>
      </vt:variant>
    </vt:vector>
  </HeadingPairs>
  <TitlesOfParts>
    <vt:vector size="64"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miya</cp:lastModifiedBy>
  <cp:lastPrinted>2024-08-27T08:13:52Z</cp:lastPrinted>
  <dcterms:created xsi:type="dcterms:W3CDTF">2015-01-05T10:10:56Z</dcterms:created>
  <dcterms:modified xsi:type="dcterms:W3CDTF">2024-10-02T08:37:01Z</dcterms:modified>
</cp:coreProperties>
</file>